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j\Desktop\"/>
    </mc:Choice>
  </mc:AlternateContent>
  <xr:revisionPtr revIDLastSave="0" documentId="8_{D9FD5DFF-7525-48A9-9724-827A110AD485}" xr6:coauthVersionLast="44" xr6:coauthVersionMax="44" xr10:uidLastSave="{00000000-0000-0000-0000-000000000000}"/>
  <bookViews>
    <workbookView xWindow="-120" yWindow="-120" windowWidth="29040" windowHeight="17640" xr2:uid="{585A7388-DE85-4191-8B1A-B9F86CF10E1C}"/>
  </bookViews>
  <sheets>
    <sheet name="Input" sheetId="2" r:id="rId1"/>
    <sheet name="Graphs" sheetId="5" r:id="rId2"/>
    <sheet name="Form 990" sheetId="3" r:id="rId3"/>
    <sheet name="Calculations" sheetId="1" r:id="rId4"/>
  </sheets>
  <definedNames>
    <definedName name="_xlnm.Print_Area" localSheetId="3">Calculations!$A$1:$H$56</definedName>
    <definedName name="_xlnm.Print_Area" localSheetId="2">'Form 990'!$A$1:$L$49</definedName>
    <definedName name="_xlnm.Print_Area" localSheetId="1">Graphs!$A$1:$J$70</definedName>
    <definedName name="_xlnm.Print_Area" localSheetId="0">Input!$B$1:$P$46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3" i="2" l="1"/>
  <c r="N19" i="2"/>
  <c r="D20" i="1" l="1"/>
  <c r="D19" i="1"/>
  <c r="D18" i="1"/>
  <c r="C20" i="1"/>
  <c r="C19" i="1"/>
  <c r="C18" i="1"/>
  <c r="B20" i="1"/>
  <c r="B19" i="1"/>
  <c r="B18" i="1"/>
  <c r="O23" i="2"/>
  <c r="M23" i="2"/>
  <c r="O19" i="2"/>
  <c r="M19" i="2"/>
  <c r="A1" i="5" l="1"/>
  <c r="AI23" i="2" l="1"/>
  <c r="AH23" i="2"/>
  <c r="AG23" i="2"/>
  <c r="E20" i="1" l="1"/>
  <c r="E19" i="1"/>
  <c r="D6" i="1" l="1"/>
  <c r="D5" i="1"/>
  <c r="D4" i="1"/>
  <c r="AZ22" i="5" l="1"/>
  <c r="AW22" i="5" s="1"/>
  <c r="O30" i="2"/>
  <c r="B1" i="1"/>
  <c r="B2" i="3" s="1"/>
  <c r="K40" i="3" s="1"/>
  <c r="D7" i="1"/>
  <c r="H30" i="2" s="1"/>
  <c r="D8" i="1" l="1"/>
  <c r="Q5" i="1" s="1"/>
  <c r="AZ8" i="5"/>
  <c r="AW8" i="5" s="1"/>
  <c r="F56" i="1"/>
  <c r="I39" i="3" s="1"/>
  <c r="E56" i="1"/>
  <c r="H39" i="3" s="1"/>
  <c r="F54" i="1"/>
  <c r="I37" i="3" s="1"/>
  <c r="E54" i="1"/>
  <c r="H37" i="3" s="1"/>
  <c r="F53" i="1"/>
  <c r="I36" i="3" s="1"/>
  <c r="E53" i="1"/>
  <c r="H36" i="3" s="1"/>
  <c r="F51" i="1"/>
  <c r="I34" i="3" s="1"/>
  <c r="E51" i="1"/>
  <c r="H34" i="3" s="1"/>
  <c r="D56" i="1"/>
  <c r="G39" i="3" s="1"/>
  <c r="D53" i="1"/>
  <c r="G36" i="3" s="1"/>
  <c r="D51" i="1"/>
  <c r="G34" i="3" s="1"/>
  <c r="C40" i="1"/>
  <c r="J13" i="3" s="1"/>
  <c r="C38" i="1"/>
  <c r="J11" i="3" s="1"/>
  <c r="Q4" i="1" l="1"/>
  <c r="Q6" i="1"/>
  <c r="W7" i="1"/>
  <c r="Q7" i="1"/>
  <c r="W6" i="1"/>
  <c r="W5" i="1"/>
  <c r="W3" i="1"/>
  <c r="Q3" i="1"/>
  <c r="W4" i="1"/>
  <c r="C37" i="1"/>
  <c r="D21" i="1"/>
  <c r="B21" i="1"/>
  <c r="A21" i="1"/>
  <c r="C39" i="1" l="1"/>
  <c r="J12" i="3" s="1"/>
  <c r="J10" i="3"/>
  <c r="A20" i="1"/>
  <c r="F50" i="1" s="1"/>
  <c r="I33" i="3" s="1"/>
  <c r="G50" i="1"/>
  <c r="J33" i="3" s="1"/>
  <c r="F24" i="1"/>
  <c r="G53" i="1"/>
  <c r="F27" i="1"/>
  <c r="G56" i="1"/>
  <c r="C41" i="1"/>
  <c r="J14" i="3" s="1"/>
  <c r="AZ63" i="5" l="1"/>
  <c r="AW63" i="5" s="1"/>
  <c r="J41" i="2"/>
  <c r="AZ43" i="5"/>
  <c r="AW43" i="5" s="1"/>
  <c r="J38" i="2"/>
  <c r="H56" i="1"/>
  <c r="K39" i="3" s="1"/>
  <c r="J39" i="3"/>
  <c r="H53" i="1"/>
  <c r="K36" i="3" s="1"/>
  <c r="J36" i="3"/>
  <c r="A19" i="1"/>
  <c r="A18" i="1" s="1"/>
  <c r="D50" i="1" s="1"/>
  <c r="G33" i="3" s="1"/>
  <c r="R7" i="1"/>
  <c r="R4" i="1"/>
  <c r="R3" i="1"/>
  <c r="R6" i="1"/>
  <c r="R5" i="1"/>
  <c r="E50" i="1" l="1"/>
  <c r="H33" i="3" s="1"/>
  <c r="D9" i="1"/>
  <c r="H31" i="2" l="1"/>
  <c r="H32" i="2" s="1"/>
  <c r="D10" i="1"/>
  <c r="O31" i="2" s="1"/>
  <c r="O32" i="2" s="1"/>
  <c r="C42" i="1"/>
  <c r="C45" i="1" s="1"/>
  <c r="J24" i="3" s="1"/>
  <c r="AZ9" i="5"/>
  <c r="N12" i="1"/>
  <c r="O12" i="1" s="1"/>
  <c r="C21" i="1"/>
  <c r="AZ23" i="5" l="1"/>
  <c r="AW23" i="5" s="1"/>
  <c r="E21" i="1"/>
  <c r="G54" i="1" s="1"/>
  <c r="N13" i="1"/>
  <c r="O13" i="1" s="1"/>
  <c r="O14" i="1" s="1"/>
  <c r="D12" i="1" s="1"/>
  <c r="B34" i="2" s="1"/>
  <c r="A33" i="5" s="1"/>
  <c r="C43" i="1"/>
  <c r="J22" i="3" s="1"/>
  <c r="J15" i="3"/>
  <c r="AZ10" i="5"/>
  <c r="BD8" i="5" s="1"/>
  <c r="BD10" i="5" s="1"/>
  <c r="AW9" i="5"/>
  <c r="F25" i="1"/>
  <c r="G51" i="1"/>
  <c r="AZ24" i="5" l="1"/>
  <c r="BD24" i="5" s="1"/>
  <c r="BD26" i="5" s="1"/>
  <c r="C44" i="1"/>
  <c r="J23" i="3" s="1"/>
  <c r="AZ44" i="5"/>
  <c r="AZ45" i="5" s="1"/>
  <c r="BD43" i="5" s="1"/>
  <c r="BD45" i="5" s="1"/>
  <c r="J39" i="2"/>
  <c r="J37" i="3"/>
  <c r="H51" i="1"/>
  <c r="J34" i="3"/>
  <c r="AW44" i="5" l="1"/>
  <c r="H52" i="1"/>
  <c r="K35" i="3" s="1"/>
  <c r="K34" i="3"/>
  <c r="E18" i="1"/>
  <c r="F28" i="1" s="1"/>
  <c r="F30" i="1" s="1"/>
  <c r="B44" i="2" s="1"/>
  <c r="A70" i="5" s="1"/>
  <c r="J42" i="2" l="1"/>
  <c r="AZ64" i="5"/>
  <c r="D54" i="1"/>
  <c r="H54" i="1" l="1"/>
  <c r="G37" i="3"/>
  <c r="AZ65" i="5"/>
  <c r="BD63" i="5" s="1"/>
  <c r="BD65" i="5" s="1"/>
  <c r="AW64" i="5"/>
  <c r="H55" i="1" l="1"/>
  <c r="K38" i="3" s="1"/>
  <c r="K3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Rj Fruch</author>
  </authors>
  <commentList>
    <comment ref="H10" authorId="0" shapeId="0" xr:uid="{F4F15E90-7E6B-4FFB-97B5-D65EEB339729}">
      <text>
        <r>
          <rPr>
            <b/>
            <sz val="9"/>
            <color indexed="81"/>
            <rFont val="Tahoma"/>
            <family val="2"/>
          </rPr>
          <t xml:space="preserve">Other exempt purpose expenditures: 
</t>
        </r>
        <r>
          <rPr>
            <sz val="9"/>
            <color indexed="81"/>
            <rFont val="Tahoma"/>
            <family val="2"/>
          </rPr>
          <t>The total amount paid by your organization to accomplish its exempt purpose (other than its lobbying expenditures)</t>
        </r>
      </text>
    </comment>
    <comment ref="H12" authorId="0" shapeId="0" xr:uid="{6B7E5E86-F539-44B3-887E-617A3CC6A167}">
      <text>
        <r>
          <rPr>
            <b/>
            <sz val="9"/>
            <color indexed="81"/>
            <rFont val="Tahoma"/>
            <family val="2"/>
          </rPr>
          <t>Direct lobbying expenditures:</t>
        </r>
        <r>
          <rPr>
            <sz val="9"/>
            <color indexed="81"/>
            <rFont val="Tahoma"/>
            <family val="2"/>
          </rPr>
          <t xml:space="preserve">
Expenditures made for the purpose to influence any legislation through communication with: 
1. Any member or employee of a legislative body; or
2. A government offical or employee who may participate in the formulaition of the legislation 
To constitute a direct lobbying communication, the communication must: 
1. Refer to specific legislation; and 
2. Reflect a view on such legislation </t>
        </r>
      </text>
    </comment>
    <comment ref="H14" authorId="0" shapeId="0" xr:uid="{5FD9B537-1DF9-4F23-B7D5-302B8B29B030}">
      <text>
        <r>
          <rPr>
            <b/>
            <sz val="9"/>
            <color indexed="81"/>
            <rFont val="Tahoma"/>
            <family val="2"/>
          </rPr>
          <t>Grassroots lobbying expenditures:</t>
        </r>
        <r>
          <rPr>
            <sz val="9"/>
            <color indexed="81"/>
            <rFont val="Tahoma"/>
            <family val="2"/>
          </rPr>
          <t xml:space="preserve">
Expenditures made for the purpose to influence any legislation through an attempt to affect the opinions of the general public.
To consitute a grassroots lobbying communication the communication must: 
1. Refer to specific legislation; 
2. Reflect a view on such legislation; and 
3. Encourage the receipent of the communication to take action with respect to such legislation</t>
        </r>
      </text>
    </comment>
  </commentList>
</comments>
</file>

<file path=xl/sharedStrings.xml><?xml version="1.0" encoding="utf-8"?>
<sst xmlns="http://schemas.openxmlformats.org/spreadsheetml/2006/main" count="216" uniqueCount="164">
  <si>
    <t xml:space="preserve">Lobbying Nontaxable Amount </t>
  </si>
  <si>
    <t xml:space="preserve">Grassroots Nontaxable Amount </t>
  </si>
  <si>
    <t>LTNA</t>
  </si>
  <si>
    <t>GR</t>
  </si>
  <si>
    <t>500,000 -1,000,000</t>
  </si>
  <si>
    <t>1,000,000 - 1,500,000</t>
  </si>
  <si>
    <t>1,500,000 - 17,000,000</t>
  </si>
  <si>
    <t>Amount</t>
  </si>
  <si>
    <t xml:space="preserve">Amount </t>
  </si>
  <si>
    <t>LTNA Amnt</t>
  </si>
  <si>
    <t>GR Amnt</t>
  </si>
  <si>
    <t>Tax Year</t>
  </si>
  <si>
    <t xml:space="preserve">IRC §1.501(h)-3 Penalty Calculation </t>
  </si>
  <si>
    <t xml:space="preserve">150% of Lobbying Nontaxable Amounts for the Base Years </t>
  </si>
  <si>
    <t xml:space="preserve">Lobbying Expenditures for the Base Years </t>
  </si>
  <si>
    <t xml:space="preserve">GR Lobbying Expenditures for the Base Years </t>
  </si>
  <si>
    <t xml:space="preserve">150% of GR Lobbying Nontaxable Amounts for the Base Years </t>
  </si>
  <si>
    <t>Line 1</t>
  </si>
  <si>
    <t>a</t>
  </si>
  <si>
    <t>b</t>
  </si>
  <si>
    <t>c</t>
  </si>
  <si>
    <t>d</t>
  </si>
  <si>
    <t>e</t>
  </si>
  <si>
    <t>f</t>
  </si>
  <si>
    <t>g</t>
  </si>
  <si>
    <t>h</t>
  </si>
  <si>
    <t>i</t>
  </si>
  <si>
    <t xml:space="preserve">Total  Lobbying Expenses </t>
  </si>
  <si>
    <t xml:space="preserve">Total lobbying expenditures to influence public opinion (grass roots lobbying) </t>
  </si>
  <si>
    <t xml:space="preserve">Total lobbying expenditures to influence a legislative body (direct lobbying) </t>
  </si>
  <si>
    <t xml:space="preserve">Total lobbying expenditures (add lines 1a and 1b) </t>
  </si>
  <si>
    <t xml:space="preserve">Other exempt purposes expenditures </t>
  </si>
  <si>
    <t xml:space="preserve">Total exempt purpose expenditures (add lines 1c and 1d) </t>
  </si>
  <si>
    <t xml:space="preserve">Lobbying nontaxable amount </t>
  </si>
  <si>
    <t xml:space="preserve">Grassroots nontaxable amount (enter 25% of line 1f) </t>
  </si>
  <si>
    <t>Subtract line 1g from line 1a. If zero or less, enter -0-</t>
  </si>
  <si>
    <t>Subtract line 1f from line 1c. If zero or less, enter -0-</t>
  </si>
  <si>
    <t xml:space="preserve">Other Exempt-Purpose Expenditures </t>
  </si>
  <si>
    <t xml:space="preserve">Actual Direct Lobby Expenditures  </t>
  </si>
  <si>
    <t xml:space="preserve">Actual Grassroots Expenditures  </t>
  </si>
  <si>
    <t xml:space="preserve">Is tax-exempt status revoked? </t>
  </si>
  <si>
    <t>(a) Filing org</t>
  </si>
  <si>
    <t>j</t>
  </si>
  <si>
    <t xml:space="preserve">Manually input </t>
  </si>
  <si>
    <t xml:space="preserve">Lobbying Expenditures During 4-Year Averaging Period </t>
  </si>
  <si>
    <t xml:space="preserve">(e) Total </t>
  </si>
  <si>
    <t>2(a) Lobbying nontaxable amount</t>
  </si>
  <si>
    <t xml:space="preserve">  (b) Lobbying ceiling amount </t>
  </si>
  <si>
    <t xml:space="preserve">  (c) Total lobbying expenditures</t>
  </si>
  <si>
    <t xml:space="preserve">  (d) Grassroots nontaxable amount </t>
  </si>
  <si>
    <t xml:space="preserve">(b) Affiliated group totals </t>
  </si>
  <si>
    <t xml:space="preserve">  (e) Grassroots celing amount</t>
  </si>
  <si>
    <t xml:space="preserve">  (f) Grassroots lobbying expenditures </t>
  </si>
  <si>
    <t xml:space="preserve">Form 990: Schedule C Part II-A Inputs </t>
  </si>
  <si>
    <t>Limits on Lobbying Expenditures</t>
  </si>
  <si>
    <t xml:space="preserve">What is the tax year in question? </t>
  </si>
  <si>
    <t>Calendar year (or Fiscal Year)</t>
  </si>
  <si>
    <t>Part II-A</t>
  </si>
  <si>
    <t xml:space="preserve">section 501(h). </t>
  </si>
  <si>
    <t>Complete if the organization is exempt under Section 501(c)(3) and filed Form 5768 (election under</t>
  </si>
  <si>
    <r>
      <t xml:space="preserve">A </t>
    </r>
    <r>
      <rPr>
        <sz val="11"/>
        <color theme="1"/>
        <rFont val="Calibri"/>
        <family val="2"/>
        <scheme val="minor"/>
      </rPr>
      <t xml:space="preserve">Check </t>
    </r>
  </si>
  <si>
    <t xml:space="preserve">if the filing organization belongs to an affiliated group (and list in Part IV each affiliated group member's name, </t>
  </si>
  <si>
    <r>
      <t xml:space="preserve">B </t>
    </r>
    <r>
      <rPr>
        <sz val="11"/>
        <color theme="1"/>
        <rFont val="Calibri"/>
        <family val="2"/>
        <scheme val="minor"/>
      </rPr>
      <t>Check</t>
    </r>
  </si>
  <si>
    <t xml:space="preserve">if the filing organization checked Box A and "limited control" provisions apply. </t>
  </si>
  <si>
    <r>
      <t xml:space="preserve">(a) </t>
    </r>
    <r>
      <rPr>
        <sz val="10"/>
        <color theme="1"/>
        <rFont val="Calibri"/>
        <family val="2"/>
        <scheme val="minor"/>
      </rPr>
      <t>Filing organization's totals</t>
    </r>
  </si>
  <si>
    <t>(b) Affiliated       group totals</t>
  </si>
  <si>
    <t>1a</t>
  </si>
  <si>
    <t>Lobbying nontaxable amount. Enter the amount from the following table in both columns</t>
  </si>
  <si>
    <t xml:space="preserve">If the amount on line 1 e, column (a) or (b) is: </t>
  </si>
  <si>
    <t>The lobbying nontaxable amount is:</t>
  </si>
  <si>
    <t>Not over $500,000</t>
  </si>
  <si>
    <t>Over $500,000 but not over $1,000,000</t>
  </si>
  <si>
    <t>Over $1,000,000 but not over $1,500,000</t>
  </si>
  <si>
    <t>Over $1,500,000 but not over $17,000,000</t>
  </si>
  <si>
    <t>Over $17,000,000</t>
  </si>
  <si>
    <t>20% of the amount on line 1e.</t>
  </si>
  <si>
    <t>$100,000 plus 15% of the excess over $500,000</t>
  </si>
  <si>
    <t>$175,000 plus 10% of the excess over $1,000,000</t>
  </si>
  <si>
    <t>$225,000 plus 5% of the excess over $1,5000,000</t>
  </si>
  <si>
    <t>$1,000,000</t>
  </si>
  <si>
    <t xml:space="preserve">If there is an amount other than zero on either line 1h or line 1i, did the organization file Form 4720 </t>
  </si>
  <si>
    <t xml:space="preserve">reporting section 4911 tax for this year? </t>
  </si>
  <si>
    <t>Yes</t>
  </si>
  <si>
    <t>No</t>
  </si>
  <si>
    <t>4-Year Averaging Period Under section 501(h)</t>
  </si>
  <si>
    <t xml:space="preserve">(Some organizations that made a section 501(h) election do not have to complete all of the five columns below. </t>
  </si>
  <si>
    <t>See the separate instructions for lines 2a through 2f.)</t>
  </si>
  <si>
    <t>Calendar year (or fiscal year beginning in)</t>
  </si>
  <si>
    <t>Lobbying nontaxable amount</t>
  </si>
  <si>
    <t>2a</t>
  </si>
  <si>
    <t>Total lobbying expenditures</t>
  </si>
  <si>
    <t xml:space="preserve">Grassroots nontaxable amount </t>
  </si>
  <si>
    <t xml:space="preserve">Grassroots lobbying expenditures </t>
  </si>
  <si>
    <t xml:space="preserve">Lobbying ceiling amount </t>
  </si>
  <si>
    <t xml:space="preserve">Limits on Lobbying Expenditures </t>
  </si>
  <si>
    <r>
      <rPr>
        <sz val="8"/>
        <color theme="1"/>
        <rFont val="Calibri"/>
        <family val="2"/>
        <scheme val="minor"/>
      </rPr>
      <t>Page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2</t>
    </r>
  </si>
  <si>
    <t>(The term "expenditures" means amounts paid or incurred.)</t>
  </si>
  <si>
    <t>Total Exempt Purposes Expenditures</t>
  </si>
  <si>
    <t>Lobbying</t>
  </si>
  <si>
    <t>Grassroots</t>
  </si>
  <si>
    <t xml:space="preserve">Excess over </t>
  </si>
  <si>
    <t>nontax amt</t>
  </si>
  <si>
    <t>penalty</t>
  </si>
  <si>
    <t xml:space="preserve">Greater of the two is the penalty </t>
  </si>
  <si>
    <t>25%</t>
  </si>
  <si>
    <t xml:space="preserve">Year </t>
  </si>
  <si>
    <t xml:space="preserve">line </t>
  </si>
  <si>
    <t>1b</t>
  </si>
  <si>
    <t>1f</t>
  </si>
  <si>
    <t>1g</t>
  </si>
  <si>
    <t>Total Lobbying Expenditures</t>
  </si>
  <si>
    <t>Lobbying Non-Taxable Amount</t>
  </si>
  <si>
    <t>Grassroots Lobbying Expenditures</t>
  </si>
  <si>
    <t>Grassroots Nontaxable Amount</t>
  </si>
  <si>
    <t>Grassroots ceiling amount</t>
  </si>
  <si>
    <t>Breakpoint</t>
  </si>
  <si>
    <t>Grassroot</t>
  </si>
  <si>
    <t>Donut</t>
  </si>
  <si>
    <t>Pie</t>
  </si>
  <si>
    <t xml:space="preserve">value </t>
  </si>
  <si>
    <t>pointer</t>
  </si>
  <si>
    <t xml:space="preserve">end </t>
  </si>
  <si>
    <t xml:space="preserve">Total Lobbying </t>
  </si>
  <si>
    <t xml:space="preserve">Grassroots lobbying </t>
  </si>
  <si>
    <t>LNTA</t>
  </si>
  <si>
    <t>Total Lobbying</t>
  </si>
  <si>
    <t>Percentage</t>
  </si>
  <si>
    <t>Grassroots Lobbying</t>
  </si>
  <si>
    <t>GRNTA</t>
  </si>
  <si>
    <t>Normally makes total lobbying</t>
  </si>
  <si>
    <t>Lobbying Base</t>
  </si>
  <si>
    <t>Normally makes grassroots</t>
  </si>
  <si>
    <t>GR base</t>
  </si>
  <si>
    <t xml:space="preserve">150% GR </t>
  </si>
  <si>
    <t>Q1</t>
  </si>
  <si>
    <t>Q2</t>
  </si>
  <si>
    <t>Q3</t>
  </si>
  <si>
    <t>Q4</t>
  </si>
  <si>
    <t>Q5</t>
  </si>
  <si>
    <t>Name of your charitable organization</t>
  </si>
  <si>
    <t xml:space="preserve">Results </t>
  </si>
  <si>
    <t xml:space="preserve">501(h) Calculator </t>
  </si>
  <si>
    <t xml:space="preserve">Inputs </t>
  </si>
  <si>
    <t>Grassroots Lobbying Expenses</t>
  </si>
  <si>
    <t>Grassroots  Nontaxable Amount</t>
  </si>
  <si>
    <t xml:space="preserve">Excess Grassroots Lobbying Expenses </t>
  </si>
  <si>
    <t xml:space="preserve">IRC §4911 Tax </t>
  </si>
  <si>
    <t xml:space="preserve">IRC §4911 Tax Calculation </t>
  </si>
  <si>
    <t>Total Lobbying Expenses:</t>
  </si>
  <si>
    <t>Lobbying Nontaxable Amount:</t>
  </si>
  <si>
    <t>Excess Lobbying Expenses:</t>
  </si>
  <si>
    <t>Expenditure Test</t>
  </si>
  <si>
    <t>Grassroots Expenditures for the Base Years</t>
  </si>
  <si>
    <t xml:space="preserve">150% of Grassroots Nontaxable Amounts for the Base Years </t>
  </si>
  <si>
    <t xml:space="preserve">Normally Makes Test </t>
  </si>
  <si>
    <t>ABC Charity</t>
  </si>
  <si>
    <t>501(h) Expenditure Test</t>
  </si>
  <si>
    <t>Normally Makes Test</t>
  </si>
  <si>
    <r>
      <t xml:space="preserve">What was your organization's </t>
    </r>
    <r>
      <rPr>
        <b/>
        <u/>
        <sz val="11"/>
        <color theme="4" tint="-0.499984740745262"/>
        <rFont val="Calibri"/>
        <family val="2"/>
        <scheme val="minor"/>
      </rPr>
      <t>other exempt purpose expenditures</t>
    </r>
    <r>
      <rPr>
        <sz val="11"/>
        <color theme="1"/>
        <rFont val="Calibri"/>
        <family val="2"/>
        <scheme val="minor"/>
      </rPr>
      <t xml:space="preserve"> for the year? </t>
    </r>
  </si>
  <si>
    <r>
      <t xml:space="preserve">What was your organization's </t>
    </r>
    <r>
      <rPr>
        <b/>
        <u/>
        <sz val="11"/>
        <color theme="4" tint="-0.499984740745262"/>
        <rFont val="Calibri"/>
        <family val="2"/>
        <scheme val="minor"/>
      </rPr>
      <t>direct lobbying expenditures</t>
    </r>
    <r>
      <rPr>
        <sz val="11"/>
        <color theme="1"/>
        <rFont val="Calibri"/>
        <family val="2"/>
        <scheme val="minor"/>
      </rPr>
      <t xml:space="preserve"> for the year? </t>
    </r>
  </si>
  <si>
    <r>
      <t xml:space="preserve">What was your organization's </t>
    </r>
    <r>
      <rPr>
        <b/>
        <u/>
        <sz val="11"/>
        <color theme="4" tint="-0.499984740745262"/>
        <rFont val="Calibri"/>
        <family val="2"/>
        <scheme val="minor"/>
      </rPr>
      <t>grassroots lobbying expenditures</t>
    </r>
    <r>
      <rPr>
        <sz val="11"/>
        <color theme="1"/>
        <rFont val="Calibri"/>
        <family val="2"/>
        <scheme val="minor"/>
      </rPr>
      <t xml:space="preserve"> for the year? </t>
    </r>
  </si>
  <si>
    <t>Input the following lines from your organizations Form 990, Schedule C, Part II- A for the previous three tax years</t>
  </si>
  <si>
    <t xml:space="preserve">address, EIN, expenses, and share of excess lobbying expenditures). </t>
  </si>
  <si>
    <t>PW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</si>
</sst>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1"/>
      <color theme="4" tint="-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4">
    <xf numFmtId="0" fontId="0" fillId="0" borderId="0" xfId="0"/>
    <xf numFmtId="43" fontId="0" fillId="0" borderId="0" xfId="1" applyFont="1"/>
    <xf numFmtId="164" fontId="0" fillId="0" borderId="0" xfId="1" applyNumberFormat="1" applyFont="1"/>
    <xf numFmtId="9" fontId="0" fillId="0" borderId="0" xfId="2" applyFont="1"/>
    <xf numFmtId="164" fontId="0" fillId="0" borderId="0" xfId="1" applyNumberFormat="1" applyFont="1" applyAlignment="1">
      <alignment horizontal="right"/>
    </xf>
    <xf numFmtId="10" fontId="0" fillId="0" borderId="0" xfId="2" applyNumberFormat="1" applyFont="1"/>
    <xf numFmtId="164" fontId="0" fillId="0" borderId="1" xfId="1" applyNumberFormat="1" applyFont="1" applyBorder="1"/>
    <xf numFmtId="0" fontId="0" fillId="0" borderId="1" xfId="0" applyBorder="1"/>
    <xf numFmtId="164" fontId="3" fillId="0" borderId="1" xfId="1" applyNumberFormat="1" applyFont="1" applyBorder="1"/>
    <xf numFmtId="164" fontId="0" fillId="0" borderId="0" xfId="0" applyNumberFormat="1"/>
    <xf numFmtId="0" fontId="0" fillId="0" borderId="1" xfId="1" applyNumberFormat="1" applyFont="1" applyBorder="1"/>
    <xf numFmtId="0" fontId="0" fillId="0" borderId="2" xfId="0" applyBorder="1"/>
    <xf numFmtId="0" fontId="0" fillId="0" borderId="3" xfId="0" applyBorder="1"/>
    <xf numFmtId="0" fontId="0" fillId="2" borderId="3" xfId="0" applyFill="1" applyBorder="1"/>
    <xf numFmtId="164" fontId="0" fillId="2" borderId="3" xfId="1" applyNumberFormat="1" applyFont="1" applyFill="1" applyBorder="1"/>
    <xf numFmtId="43" fontId="0" fillId="2" borderId="3" xfId="1" applyFont="1" applyFill="1" applyBorder="1"/>
    <xf numFmtId="0" fontId="4" fillId="2" borderId="2" xfId="0" applyFont="1" applyFill="1" applyBorder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Fill="1" applyBorder="1"/>
    <xf numFmtId="164" fontId="0" fillId="0" borderId="0" xfId="1" applyNumberFormat="1" applyFont="1" applyFill="1" applyBorder="1"/>
    <xf numFmtId="43" fontId="0" fillId="0" borderId="0" xfId="1" applyFont="1" applyFill="1" applyBorder="1"/>
    <xf numFmtId="0" fontId="0" fillId="0" borderId="0" xfId="0" applyFill="1" applyBorder="1" applyAlignment="1">
      <alignment horizontal="right"/>
    </xf>
    <xf numFmtId="43" fontId="0" fillId="0" borderId="0" xfId="1" applyFont="1" applyFill="1"/>
    <xf numFmtId="0" fontId="4" fillId="2" borderId="4" xfId="0" applyFont="1" applyFill="1" applyBorder="1" applyAlignment="1">
      <alignment horizontal="right"/>
    </xf>
    <xf numFmtId="0" fontId="4" fillId="0" borderId="0" xfId="0" applyFont="1"/>
    <xf numFmtId="164" fontId="5" fillId="0" borderId="1" xfId="1" applyNumberFormat="1" applyFont="1" applyBorder="1"/>
    <xf numFmtId="0" fontId="7" fillId="4" borderId="0" xfId="0" applyFont="1" applyFill="1" applyBorder="1" applyAlignment="1"/>
    <xf numFmtId="0" fontId="6" fillId="5" borderId="0" xfId="0" applyFont="1" applyFill="1" applyBorder="1" applyAlignment="1"/>
    <xf numFmtId="0" fontId="4" fillId="5" borderId="0" xfId="0" applyFont="1" applyFill="1" applyBorder="1" applyAlignment="1"/>
    <xf numFmtId="43" fontId="0" fillId="5" borderId="0" xfId="1" applyFont="1" applyFill="1" applyBorder="1"/>
    <xf numFmtId="0" fontId="0" fillId="5" borderId="0" xfId="0" applyFill="1"/>
    <xf numFmtId="0" fontId="0" fillId="5" borderId="6" xfId="0" applyFill="1" applyBorder="1"/>
    <xf numFmtId="0" fontId="4" fillId="5" borderId="7" xfId="0" applyFont="1" applyFill="1" applyBorder="1" applyAlignment="1"/>
    <xf numFmtId="43" fontId="0" fillId="5" borderId="7" xfId="1" applyFont="1" applyFill="1" applyBorder="1"/>
    <xf numFmtId="0" fontId="0" fillId="5" borderId="7" xfId="0" applyFill="1" applyBorder="1"/>
    <xf numFmtId="0" fontId="4" fillId="5" borderId="0" xfId="0" applyFont="1" applyFill="1" applyBorder="1" applyAlignment="1">
      <alignment horizontal="left"/>
    </xf>
    <xf numFmtId="0" fontId="0" fillId="5" borderId="7" xfId="0" applyFont="1" applyFill="1" applyBorder="1" applyAlignment="1"/>
    <xf numFmtId="0" fontId="0" fillId="5" borderId="0" xfId="0" applyFont="1" applyFill="1" applyBorder="1" applyAlignment="1"/>
    <xf numFmtId="0" fontId="0" fillId="5" borderId="0" xfId="0" applyFill="1" applyBorder="1"/>
    <xf numFmtId="164" fontId="0" fillId="5" borderId="1" xfId="0" applyNumberFormat="1" applyFill="1" applyBorder="1"/>
    <xf numFmtId="0" fontId="4" fillId="5" borderId="6" xfId="0" applyFont="1" applyFill="1" applyBorder="1" applyAlignment="1">
      <alignment horizontal="right"/>
    </xf>
    <xf numFmtId="164" fontId="8" fillId="5" borderId="6" xfId="1" applyNumberFormat="1" applyFont="1" applyFill="1" applyBorder="1" applyAlignment="1">
      <alignment horizontal="left"/>
    </xf>
    <xf numFmtId="164" fontId="8" fillId="5" borderId="10" xfId="1" applyNumberFormat="1" applyFont="1" applyFill="1" applyBorder="1" applyAlignment="1">
      <alignment horizontal="left"/>
    </xf>
    <xf numFmtId="0" fontId="0" fillId="5" borderId="2" xfId="0" applyFill="1" applyBorder="1"/>
    <xf numFmtId="0" fontId="0" fillId="5" borderId="11" xfId="0" applyFill="1" applyBorder="1"/>
    <xf numFmtId="0" fontId="0" fillId="5" borderId="12" xfId="0" applyFill="1" applyBorder="1"/>
    <xf numFmtId="164" fontId="8" fillId="5" borderId="6" xfId="1" quotePrefix="1" applyNumberFormat="1" applyFont="1" applyFill="1" applyBorder="1" applyAlignment="1">
      <alignment horizontal="left"/>
    </xf>
    <xf numFmtId="164" fontId="9" fillId="5" borderId="2" xfId="1" applyNumberFormat="1" applyFont="1" applyFill="1" applyBorder="1" applyAlignment="1">
      <alignment horizontal="left"/>
    </xf>
    <xf numFmtId="164" fontId="8" fillId="5" borderId="3" xfId="1" applyNumberFormat="1" applyFont="1" applyFill="1" applyBorder="1" applyAlignment="1">
      <alignment horizontal="left"/>
    </xf>
    <xf numFmtId="164" fontId="8" fillId="5" borderId="4" xfId="1" applyNumberFormat="1" applyFont="1" applyFill="1" applyBorder="1" applyAlignment="1">
      <alignment horizontal="left"/>
    </xf>
    <xf numFmtId="164" fontId="8" fillId="5" borderId="2" xfId="1" applyNumberFormat="1" applyFont="1" applyFill="1" applyBorder="1" applyAlignment="1">
      <alignment horizontal="left"/>
    </xf>
    <xf numFmtId="0" fontId="0" fillId="5" borderId="3" xfId="0" applyFill="1" applyBorder="1"/>
    <xf numFmtId="164" fontId="8" fillId="5" borderId="13" xfId="1" applyNumberFormat="1" applyFont="1" applyFill="1" applyBorder="1" applyAlignment="1">
      <alignment horizontal="left"/>
    </xf>
    <xf numFmtId="164" fontId="0" fillId="5" borderId="14" xfId="0" applyNumberFormat="1" applyFill="1" applyBorder="1"/>
    <xf numFmtId="164" fontId="0" fillId="5" borderId="15" xfId="0" applyNumberFormat="1" applyFill="1" applyBorder="1"/>
    <xf numFmtId="164" fontId="0" fillId="2" borderId="14" xfId="0" applyNumberFormat="1" applyFill="1" applyBorder="1"/>
    <xf numFmtId="164" fontId="0" fillId="2" borderId="7" xfId="0" applyNumberFormat="1" applyFill="1" applyBorder="1"/>
    <xf numFmtId="164" fontId="0" fillId="2" borderId="16" xfId="0" applyNumberFormat="1" applyFill="1" applyBorder="1"/>
    <xf numFmtId="164" fontId="0" fillId="2" borderId="0" xfId="0" applyNumberFormat="1" applyFill="1" applyBorder="1"/>
    <xf numFmtId="164" fontId="0" fillId="2" borderId="15" xfId="0" applyNumberFormat="1" applyFill="1" applyBorder="1"/>
    <xf numFmtId="164" fontId="0" fillId="2" borderId="6" xfId="0" applyNumberFormat="1" applyFill="1" applyBorder="1"/>
    <xf numFmtId="164" fontId="9" fillId="5" borderId="3" xfId="1" applyNumberFormat="1" applyFont="1" applyFill="1" applyBorder="1" applyAlignment="1">
      <alignment horizontal="left"/>
    </xf>
    <xf numFmtId="0" fontId="0" fillId="5" borderId="4" xfId="0" applyFill="1" applyBorder="1"/>
    <xf numFmtId="0" fontId="0" fillId="5" borderId="10" xfId="0" applyFill="1" applyBorder="1"/>
    <xf numFmtId="0" fontId="0" fillId="5" borderId="3" xfId="0" applyFill="1" applyBorder="1" applyAlignment="1">
      <alignment vertical="center"/>
    </xf>
    <xf numFmtId="164" fontId="0" fillId="5" borderId="3" xfId="1" applyNumberFormat="1" applyFont="1" applyFill="1" applyBorder="1" applyAlignment="1">
      <alignment horizontal="center"/>
    </xf>
    <xf numFmtId="164" fontId="0" fillId="5" borderId="6" xfId="1" applyNumberFormat="1" applyFont="1" applyFill="1" applyBorder="1" applyAlignment="1">
      <alignment horizontal="center"/>
    </xf>
    <xf numFmtId="0" fontId="4" fillId="5" borderId="3" xfId="0" applyFont="1" applyFill="1" applyBorder="1"/>
    <xf numFmtId="0" fontId="0" fillId="5" borderId="6" xfId="0" applyFill="1" applyBorder="1" applyAlignment="1">
      <alignment vertical="center"/>
    </xf>
    <xf numFmtId="0" fontId="4" fillId="5" borderId="3" xfId="0" applyFont="1" applyFill="1" applyBorder="1" applyAlignment="1">
      <alignment horizontal="right" vertical="center"/>
    </xf>
    <xf numFmtId="0" fontId="4" fillId="5" borderId="6" xfId="0" applyFont="1" applyFill="1" applyBorder="1" applyAlignment="1">
      <alignment horizontal="right" vertical="center"/>
    </xf>
    <xf numFmtId="164" fontId="0" fillId="5" borderId="1" xfId="1" applyNumberFormat="1" applyFon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0" fontId="10" fillId="5" borderId="6" xfId="0" applyFont="1" applyFill="1" applyBorder="1"/>
    <xf numFmtId="0" fontId="0" fillId="5" borderId="6" xfId="0" applyFill="1" applyBorder="1" applyAlignment="1">
      <alignment horizontal="right"/>
    </xf>
    <xf numFmtId="0" fontId="4" fillId="5" borderId="3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43" fontId="4" fillId="5" borderId="1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0" fillId="0" borderId="4" xfId="0" applyBorder="1"/>
    <xf numFmtId="164" fontId="0" fillId="5" borderId="1" xfId="0" applyNumberFormat="1" applyFill="1" applyBorder="1" applyAlignment="1">
      <alignment horizontal="right"/>
    </xf>
    <xf numFmtId="164" fontId="0" fillId="0" borderId="0" xfId="1" quotePrefix="1" applyNumberFormat="1" applyFont="1"/>
    <xf numFmtId="164" fontId="2" fillId="0" borderId="5" xfId="1" applyNumberFormat="1" applyFont="1" applyBorder="1"/>
    <xf numFmtId="164" fontId="2" fillId="0" borderId="0" xfId="1" applyNumberFormat="1" applyFont="1" applyBorder="1"/>
    <xf numFmtId="164" fontId="0" fillId="0" borderId="3" xfId="1" applyNumberFormat="1" applyFont="1" applyBorder="1"/>
    <xf numFmtId="43" fontId="0" fillId="0" borderId="3" xfId="1" applyFont="1" applyBorder="1"/>
    <xf numFmtId="164" fontId="0" fillId="0" borderId="4" xfId="0" applyNumberFormat="1" applyBorder="1"/>
    <xf numFmtId="164" fontId="2" fillId="0" borderId="17" xfId="1" applyNumberFormat="1" applyFont="1" applyBorder="1"/>
    <xf numFmtId="164" fontId="2" fillId="0" borderId="19" xfId="1" applyNumberFormat="1" applyFont="1" applyBorder="1"/>
    <xf numFmtId="164" fontId="2" fillId="0" borderId="18" xfId="1" applyNumberFormat="1" applyFont="1" applyBorder="1"/>
    <xf numFmtId="164" fontId="2" fillId="0" borderId="20" xfId="1" applyNumberFormat="1" applyFont="1" applyBorder="1"/>
    <xf numFmtId="164" fontId="2" fillId="0" borderId="21" xfId="1" applyNumberFormat="1" applyFont="1" applyBorder="1"/>
    <xf numFmtId="164" fontId="2" fillId="0" borderId="22" xfId="1" applyNumberFormat="1" applyFont="1" applyBorder="1"/>
    <xf numFmtId="9" fontId="0" fillId="0" borderId="0" xfId="0" applyNumberFormat="1"/>
    <xf numFmtId="1" fontId="0" fillId="0" borderId="0" xfId="0" applyNumberFormat="1"/>
    <xf numFmtId="164" fontId="0" fillId="0" borderId="0" xfId="0" applyNumberFormat="1" applyBorder="1"/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43" fontId="0" fillId="6" borderId="0" xfId="1" applyFont="1" applyFill="1"/>
    <xf numFmtId="164" fontId="0" fillId="6" borderId="0" xfId="1" applyNumberFormat="1" applyFont="1" applyFill="1"/>
    <xf numFmtId="165" fontId="0" fillId="0" borderId="0" xfId="3" applyNumberFormat="1" applyFont="1"/>
    <xf numFmtId="5" fontId="0" fillId="0" borderId="0" xfId="0" applyNumberFormat="1"/>
    <xf numFmtId="164" fontId="0" fillId="5" borderId="0" xfId="1" applyNumberFormat="1" applyFont="1" applyFill="1" applyBorder="1"/>
    <xf numFmtId="0" fontId="2" fillId="5" borderId="0" xfId="0" applyFont="1" applyFill="1" applyBorder="1"/>
    <xf numFmtId="164" fontId="2" fillId="5" borderId="5" xfId="1" applyNumberFormat="1" applyFont="1" applyFill="1" applyBorder="1"/>
    <xf numFmtId="164" fontId="2" fillId="5" borderId="0" xfId="1" applyNumberFormat="1" applyFont="1" applyFill="1" applyBorder="1"/>
    <xf numFmtId="164" fontId="2" fillId="5" borderId="20" xfId="1" applyNumberFormat="1" applyFont="1" applyFill="1" applyBorder="1"/>
    <xf numFmtId="164" fontId="2" fillId="5" borderId="22" xfId="1" applyNumberFormat="1" applyFont="1" applyFill="1" applyBorder="1"/>
    <xf numFmtId="0" fontId="0" fillId="5" borderId="12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9" xfId="0" applyFill="1" applyBorder="1"/>
    <xf numFmtId="0" fontId="0" fillId="5" borderId="12" xfId="0" applyFill="1" applyBorder="1" applyAlignment="1">
      <alignment horizontal="right" indent="1"/>
    </xf>
    <xf numFmtId="164" fontId="2" fillId="5" borderId="9" xfId="1" applyNumberFormat="1" applyFont="1" applyFill="1" applyBorder="1"/>
    <xf numFmtId="0" fontId="0" fillId="5" borderId="12" xfId="0" applyFill="1" applyBorder="1" applyAlignment="1">
      <alignment horizontal="left" indent="1"/>
    </xf>
    <xf numFmtId="164" fontId="0" fillId="5" borderId="9" xfId="1" applyNumberFormat="1" applyFont="1" applyFill="1" applyBorder="1"/>
    <xf numFmtId="0" fontId="0" fillId="0" borderId="13" xfId="0" applyBorder="1"/>
    <xf numFmtId="164" fontId="0" fillId="5" borderId="6" xfId="1" applyNumberFormat="1" applyFont="1" applyFill="1" applyBorder="1"/>
    <xf numFmtId="0" fontId="0" fillId="6" borderId="0" xfId="0" applyFill="1"/>
    <xf numFmtId="0" fontId="17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0" fillId="0" borderId="0" xfId="0" applyFill="1"/>
    <xf numFmtId="0" fontId="13" fillId="5" borderId="0" xfId="0" applyFont="1" applyFill="1" applyBorder="1"/>
    <xf numFmtId="0" fontId="3" fillId="5" borderId="17" xfId="1" applyNumberFormat="1" applyFont="1" applyFill="1" applyBorder="1" applyAlignment="1">
      <alignment horizontal="center"/>
    </xf>
    <xf numFmtId="0" fontId="3" fillId="5" borderId="5" xfId="1" applyNumberFormat="1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164" fontId="2" fillId="5" borderId="18" xfId="1" applyNumberFormat="1" applyFont="1" applyFill="1" applyBorder="1"/>
    <xf numFmtId="0" fontId="3" fillId="5" borderId="9" xfId="1" applyNumberFormat="1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0" fillId="5" borderId="0" xfId="0" applyFill="1" applyBorder="1" applyAlignment="1">
      <alignment horizontal="right" indent="1"/>
    </xf>
    <xf numFmtId="0" fontId="0" fillId="5" borderId="0" xfId="0" applyFill="1" applyBorder="1" applyAlignment="1">
      <alignment horizontal="left" indent="1"/>
    </xf>
    <xf numFmtId="0" fontId="0" fillId="0" borderId="6" xfId="0" applyBorder="1"/>
    <xf numFmtId="0" fontId="3" fillId="0" borderId="0" xfId="0" applyFont="1"/>
    <xf numFmtId="0" fontId="2" fillId="5" borderId="5" xfId="1" applyNumberFormat="1" applyFont="1" applyFill="1" applyBorder="1"/>
    <xf numFmtId="0" fontId="4" fillId="5" borderId="0" xfId="0" applyFont="1" applyFill="1" applyBorder="1" applyAlignment="1">
      <alignment horizontal="center"/>
    </xf>
    <xf numFmtId="0" fontId="0" fillId="5" borderId="8" xfId="0" applyFill="1" applyBorder="1"/>
    <xf numFmtId="0" fontId="4" fillId="5" borderId="0" xfId="0" applyFont="1" applyFill="1" applyBorder="1" applyAlignment="1">
      <alignment horizontal="right"/>
    </xf>
    <xf numFmtId="164" fontId="1" fillId="5" borderId="0" xfId="1" applyNumberFormat="1" applyFont="1" applyFill="1" applyBorder="1"/>
    <xf numFmtId="0" fontId="1" fillId="5" borderId="0" xfId="0" applyFont="1" applyFill="1" applyBorder="1"/>
    <xf numFmtId="43" fontId="0" fillId="5" borderId="0" xfId="1" applyFont="1" applyFill="1" applyBorder="1" applyAlignment="1">
      <alignment horizontal="right"/>
    </xf>
    <xf numFmtId="0" fontId="11" fillId="5" borderId="0" xfId="0" applyFont="1" applyFill="1" applyBorder="1" applyAlignment="1">
      <alignment horizontal="right"/>
    </xf>
    <xf numFmtId="0" fontId="0" fillId="5" borderId="13" xfId="0" applyFill="1" applyBorder="1"/>
    <xf numFmtId="0" fontId="0" fillId="4" borderId="0" xfId="0" applyFill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right"/>
    </xf>
    <xf numFmtId="0" fontId="2" fillId="5" borderId="23" xfId="0" applyFont="1" applyFill="1" applyBorder="1" applyAlignment="1">
      <alignment horizontal="right"/>
    </xf>
    <xf numFmtId="0" fontId="2" fillId="5" borderId="21" xfId="0" applyFont="1" applyFill="1" applyBorder="1" applyAlignment="1">
      <alignment horizontal="right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17" fillId="7" borderId="4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5" borderId="3" xfId="0" applyFont="1" applyFill="1" applyBorder="1" applyAlignment="1">
      <alignment horizontal="center"/>
    </xf>
    <xf numFmtId="43" fontId="9" fillId="5" borderId="1" xfId="1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164" fontId="0" fillId="5" borderId="7" xfId="1" applyNumberFormat="1" applyFont="1" applyFill="1" applyBorder="1" applyAlignment="1">
      <alignment horizontal="left"/>
    </xf>
    <xf numFmtId="164" fontId="1" fillId="5" borderId="7" xfId="1" applyNumberFormat="1" applyFont="1" applyFill="1" applyBorder="1" applyAlignment="1">
      <alignment horizontal="left"/>
    </xf>
    <xf numFmtId="164" fontId="1" fillId="5" borderId="8" xfId="1" applyNumberFormat="1" applyFont="1" applyFill="1" applyBorder="1" applyAlignment="1">
      <alignment horizontal="left"/>
    </xf>
    <xf numFmtId="164" fontId="0" fillId="5" borderId="0" xfId="1" applyNumberFormat="1" applyFont="1" applyFill="1" applyBorder="1" applyAlignment="1">
      <alignment horizontal="left"/>
    </xf>
    <xf numFmtId="164" fontId="1" fillId="5" borderId="0" xfId="1" applyNumberFormat="1" applyFont="1" applyFill="1" applyBorder="1" applyAlignment="1">
      <alignment horizontal="left"/>
    </xf>
    <xf numFmtId="164" fontId="1" fillId="5" borderId="9" xfId="1" applyNumberFormat="1" applyFont="1" applyFill="1" applyBorder="1" applyAlignment="1">
      <alignment horizontal="left"/>
    </xf>
    <xf numFmtId="0" fontId="4" fillId="5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 b="1">
                <a:solidFill>
                  <a:sysClr val="windowText" lastClr="000000"/>
                </a:solidFill>
              </a:rPr>
              <a:t>Total</a:t>
            </a:r>
            <a:r>
              <a:rPr lang="en-US" b="1" baseline="0">
                <a:solidFill>
                  <a:sysClr val="windowText" lastClr="000000"/>
                </a:solidFill>
              </a:rPr>
              <a:t> Lobbying Expenditures </a:t>
            </a:r>
            <a:endParaRPr lang="en-US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6.8125000000000217E-3"/>
          <c:y val="1.68563056353483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0"/>
        <c:ser>
          <c:idx val="0"/>
          <c:order val="0"/>
          <c:tx>
            <c:strRef>
              <c:f>Graphs!$BC$7</c:f>
              <c:strCache>
                <c:ptCount val="1"/>
                <c:pt idx="0">
                  <c:v>Donut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A05-4877-BD6D-F22F88C483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A05-4877-BD6D-F22F88C483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9A05-4877-BD6D-F22F88C48392}"/>
              </c:ext>
            </c:extLst>
          </c:dPt>
          <c:dPt>
            <c:idx val="3"/>
            <c:bubble3D val="0"/>
            <c:spPr>
              <a:gradFill flip="none" rotWithShape="1">
                <a:gsLst>
                  <a:gs pos="22000">
                    <a:schemeClr val="accent2">
                      <a:lumMod val="89000"/>
                      <a:alpha val="25000"/>
                    </a:schemeClr>
                  </a:gs>
                  <a:gs pos="45000">
                    <a:schemeClr val="accent2">
                      <a:lumMod val="89000"/>
                      <a:alpha val="54000"/>
                    </a:schemeClr>
                  </a:gs>
                  <a:gs pos="76000">
                    <a:srgbClr val="FF0000"/>
                  </a:gs>
                  <a:gs pos="95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A05-4877-BD6D-F22F88C48392}"/>
              </c:ext>
            </c:extLst>
          </c:dPt>
          <c:dPt>
            <c:idx val="4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A05-4877-BD6D-F22F88C48392}"/>
              </c:ext>
            </c:extLst>
          </c:dPt>
          <c:val>
            <c:numRef>
              <c:f>Graphs!$BC$8:$BC$12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180</c:v>
                </c:pt>
                <c:pt idx="4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05-4877-BD6D-F22F88C48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Graphs!$BD$7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9A05-4877-BD6D-F22F88C48392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A05-4877-BD6D-F22F88C48392}"/>
              </c:ext>
            </c:extLst>
          </c:dPt>
          <c:dPt>
            <c:idx val="2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9A05-4877-BD6D-F22F88C483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9A05-4877-BD6D-F22F88C4839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9A05-4877-BD6D-F22F88C48392}"/>
              </c:ext>
            </c:extLst>
          </c:dPt>
          <c:val>
            <c:numRef>
              <c:f>Graphs!$BD$8:$BD$12</c:f>
              <c:numCache>
                <c:formatCode>General</c:formatCode>
                <c:ptCount val="5"/>
                <c:pt idx="0" formatCode="_(* #,##0_);_(* \(#,##0\);_(* &quot;-&quot;??_);_(@_)">
                  <c:v>0</c:v>
                </c:pt>
                <c:pt idx="1">
                  <c:v>1</c:v>
                </c:pt>
                <c:pt idx="2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A05-4877-BD6D-F22F88C48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Grassroots Lobbying Expenditures</a:t>
            </a:r>
          </a:p>
        </c:rich>
      </c:tx>
      <c:layout>
        <c:manualLayout>
          <c:xMode val="edge"/>
          <c:yMode val="edge"/>
          <c:x val="5.8767840587090701E-3"/>
          <c:y val="4.02009979554820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Graphs!$BC$23</c:f>
              <c:strCache>
                <c:ptCount val="1"/>
                <c:pt idx="0">
                  <c:v>Donut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02-4DC7-84B5-37ACB41B45A0}"/>
              </c:ext>
            </c:extLst>
          </c:dPt>
          <c:dPt>
            <c:idx val="1"/>
            <c:bubble3D val="0"/>
            <c:spPr>
              <a:gradFill>
                <a:gsLst>
                  <a:gs pos="22000">
                    <a:srgbClr val="FFC000"/>
                  </a:gs>
                  <a:gs pos="45000">
                    <a:schemeClr val="accent2">
                      <a:lumMod val="89000"/>
                      <a:alpha val="54000"/>
                    </a:schemeClr>
                  </a:gs>
                  <a:gs pos="76000">
                    <a:srgbClr val="FF0000"/>
                  </a:gs>
                  <a:gs pos="95000">
                    <a:srgbClr val="FF0000"/>
                  </a:gs>
                </a:gsLst>
                <a:path path="circle">
                  <a:fillToRect t="100000" r="100000"/>
                </a:path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C02-4DC7-84B5-37ACB41B45A0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C02-4DC7-84B5-37ACB41B45A0}"/>
              </c:ext>
            </c:extLst>
          </c:dPt>
          <c:dPt>
            <c:idx val="3"/>
            <c:bubble3D val="0"/>
            <c:spPr>
              <a:gradFill>
                <a:gsLst>
                  <a:gs pos="22000">
                    <a:schemeClr val="accent2">
                      <a:lumMod val="89000"/>
                      <a:alpha val="25000"/>
                    </a:schemeClr>
                  </a:gs>
                  <a:gs pos="45000">
                    <a:schemeClr val="accent2">
                      <a:lumMod val="89000"/>
                      <a:alpha val="54000"/>
                    </a:schemeClr>
                  </a:gs>
                  <a:gs pos="76000">
                    <a:schemeClr val="accent2">
                      <a:lumMod val="75000"/>
                      <a:alpha val="88000"/>
                    </a:schemeClr>
                  </a:gs>
                  <a:gs pos="95000">
                    <a:schemeClr val="accent2">
                      <a:lumMod val="70000"/>
                    </a:schemeClr>
                  </a:gs>
                </a:gsLst>
                <a:path path="circle">
                  <a:fillToRect t="100000" r="100000"/>
                </a:path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C02-4DC7-84B5-37ACB41B45A0}"/>
              </c:ext>
            </c:extLst>
          </c:dPt>
          <c:dPt>
            <c:idx val="4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C02-4DC7-84B5-37ACB41B45A0}"/>
              </c:ext>
            </c:extLst>
          </c:dPt>
          <c:val>
            <c:numRef>
              <c:f>Graphs!$BC$24:$BC$28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180</c:v>
                </c:pt>
                <c:pt idx="4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C02-4DC7-84B5-37ACB41B4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Graphs!$BD$23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C02-4DC7-84B5-37ACB41B45A0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C02-4DC7-84B5-37ACB41B45A0}"/>
              </c:ext>
            </c:extLst>
          </c:dPt>
          <c:dPt>
            <c:idx val="2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C02-4DC7-84B5-37ACB41B45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C02-4DC7-84B5-37ACB41B45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C02-4DC7-84B5-37ACB41B45A0}"/>
              </c:ext>
            </c:extLst>
          </c:dPt>
          <c:val>
            <c:numRef>
              <c:f>Graphs!$BD$24:$BD$28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C02-4DC7-84B5-37ACB41B4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Total Lobbying Expenditures</a:t>
            </a:r>
            <a:endParaRPr lang="en-US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3.5155839895012991E-3"/>
          <c:y val="5.47138047138047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Graphs!$BC$42</c:f>
              <c:strCache>
                <c:ptCount val="1"/>
                <c:pt idx="0">
                  <c:v>Donut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9F-46E4-A509-EADF7AE164E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9F-46E4-A509-EADF7AE164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9F-46E4-A509-EADF7AE164E2}"/>
              </c:ext>
            </c:extLst>
          </c:dPt>
          <c:dPt>
            <c:idx val="3"/>
            <c:bubble3D val="0"/>
            <c:spPr>
              <a:gradFill>
                <a:gsLst>
                  <a:gs pos="22000">
                    <a:schemeClr val="accent2">
                      <a:lumMod val="89000"/>
                      <a:alpha val="25000"/>
                    </a:schemeClr>
                  </a:gs>
                  <a:gs pos="45000">
                    <a:schemeClr val="accent2">
                      <a:lumMod val="89000"/>
                      <a:alpha val="54000"/>
                    </a:schemeClr>
                  </a:gs>
                  <a:gs pos="76000">
                    <a:srgbClr val="FF0000"/>
                  </a:gs>
                  <a:gs pos="95000">
                    <a:schemeClr val="accent2">
                      <a:lumMod val="70000"/>
                    </a:schemeClr>
                  </a:gs>
                </a:gsLst>
                <a:path path="circle">
                  <a:fillToRect t="100000" r="100000"/>
                </a:path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9F-46E4-A509-EADF7AE164E2}"/>
              </c:ext>
            </c:extLst>
          </c:dPt>
          <c:dPt>
            <c:idx val="4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9F-46E4-A509-EADF7AE164E2}"/>
              </c:ext>
            </c:extLst>
          </c:dPt>
          <c:val>
            <c:numRef>
              <c:f>Graphs!$BC$43:$BC$47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180</c:v>
                </c:pt>
                <c:pt idx="4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9F-46E4-A509-EADF7AE16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Graphs!$BD$42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759F-46E4-A509-EADF7AE164E2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759F-46E4-A509-EADF7AE164E2}"/>
              </c:ext>
            </c:extLst>
          </c:dPt>
          <c:dPt>
            <c:idx val="2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759F-46E4-A509-EADF7AE164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759F-46E4-A509-EADF7AE164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759F-46E4-A509-EADF7AE164E2}"/>
              </c:ext>
            </c:extLst>
          </c:dPt>
          <c:val>
            <c:numRef>
              <c:f>Graphs!$BD$43:$BD$47</c:f>
              <c:numCache>
                <c:formatCode>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59F-46E4-A509-EADF7AE16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Grassroots Lobbying Expenditures </a:t>
            </a:r>
          </a:p>
        </c:rich>
      </c:tx>
      <c:layout>
        <c:manualLayout>
          <c:xMode val="edge"/>
          <c:yMode val="edge"/>
          <c:x val="7.5728346456693059E-3"/>
          <c:y val="4.4667775506091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0"/>
        <c:ser>
          <c:idx val="0"/>
          <c:order val="0"/>
          <c:tx>
            <c:strRef>
              <c:f>Graphs!$BC$7</c:f>
              <c:strCache>
                <c:ptCount val="1"/>
                <c:pt idx="0">
                  <c:v>Donut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B3-4BF9-A090-BDA5BCD246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B3-4BF9-A090-BDA5BCD246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CB3-4BF9-A090-BDA5BCD246EF}"/>
              </c:ext>
            </c:extLst>
          </c:dPt>
          <c:dPt>
            <c:idx val="3"/>
            <c:bubble3D val="0"/>
            <c:spPr>
              <a:gradFill flip="none" rotWithShape="1">
                <a:gsLst>
                  <a:gs pos="22000">
                    <a:schemeClr val="accent2">
                      <a:lumMod val="89000"/>
                      <a:alpha val="25000"/>
                    </a:schemeClr>
                  </a:gs>
                  <a:gs pos="45000">
                    <a:schemeClr val="accent2">
                      <a:lumMod val="89000"/>
                      <a:alpha val="54000"/>
                    </a:schemeClr>
                  </a:gs>
                  <a:gs pos="76000">
                    <a:srgbClr val="FF0000"/>
                  </a:gs>
                  <a:gs pos="95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CB3-4BF9-A090-BDA5BCD246EF}"/>
              </c:ext>
            </c:extLst>
          </c:dPt>
          <c:dPt>
            <c:idx val="4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CB3-4BF9-A090-BDA5BCD246EF}"/>
              </c:ext>
            </c:extLst>
          </c:dPt>
          <c:val>
            <c:numRef>
              <c:f>Graphs!$BC$8:$BC$12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180</c:v>
                </c:pt>
                <c:pt idx="4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B3-4BF9-A090-BDA5BCD24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Graphs!$BD$62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CB3-4BF9-A090-BDA5BCD246EF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CB3-4BF9-A090-BDA5BCD246EF}"/>
              </c:ext>
            </c:extLst>
          </c:dPt>
          <c:dPt>
            <c:idx val="2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CB3-4BF9-A090-BDA5BCD246E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CB3-4BF9-A090-BDA5BCD246E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CB3-4BF9-A090-BDA5BCD246EF}"/>
              </c:ext>
            </c:extLst>
          </c:dPt>
          <c:val>
            <c:numRef>
              <c:f>Graphs!$BD$63:$BD$67</c:f>
              <c:numCache>
                <c:formatCode>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CB3-4BF9-A090-BDA5BCD24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259080</xdr:rowOff>
    </xdr:from>
    <xdr:to>
      <xdr:col>10</xdr:col>
      <xdr:colOff>0</xdr:colOff>
      <xdr:row>18</xdr:row>
      <xdr:rowOff>80009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457FD-FA10-4D0C-A12D-26545E05B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7620</xdr:rowOff>
    </xdr:from>
    <xdr:to>
      <xdr:col>10</xdr:col>
      <xdr:colOff>0</xdr:colOff>
      <xdr:row>31</xdr:row>
      <xdr:rowOff>107633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CCFE507-7D93-428C-A225-97DAEFC9BC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</xdr:row>
      <xdr:rowOff>243840</xdr:rowOff>
    </xdr:from>
    <xdr:to>
      <xdr:col>10</xdr:col>
      <xdr:colOff>0</xdr:colOff>
      <xdr:row>52</xdr:row>
      <xdr:rowOff>68580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89CC449-66B9-4171-B147-993B1A660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52</xdr:row>
      <xdr:rowOff>50800</xdr:rowOff>
    </xdr:from>
    <xdr:to>
      <xdr:col>10</xdr:col>
      <xdr:colOff>0</xdr:colOff>
      <xdr:row>67</xdr:row>
      <xdr:rowOff>150813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FEB5C89-917A-4DEF-BA0C-1AFC11AEE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48</xdr:row>
      <xdr:rowOff>152400</xdr:rowOff>
    </xdr:from>
    <xdr:to>
      <xdr:col>6</xdr:col>
      <xdr:colOff>160020</xdr:colOff>
      <xdr:row>50</xdr:row>
      <xdr:rowOff>106680</xdr:rowOff>
    </xdr:to>
    <xdr:sp macro="" textlink="$AW$44">
      <xdr:nvSpPr>
        <xdr:cNvPr id="3" name="TextBox 2">
          <a:extLst>
            <a:ext uri="{FF2B5EF4-FFF2-40B4-BE49-F238E27FC236}">
              <a16:creationId xmlns:a16="http://schemas.microsoft.com/office/drawing/2014/main" id="{AF68B895-E9EF-45DE-9CD5-E684CDFE40DB}"/>
            </a:ext>
          </a:extLst>
        </xdr:cNvPr>
        <xdr:cNvSpPr txBox="1"/>
      </xdr:nvSpPr>
      <xdr:spPr>
        <a:xfrm>
          <a:off x="0" y="9326880"/>
          <a:ext cx="3817620" cy="320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D9D288B-BFA0-4572-A889-F263C581F14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150% of Base Years Lobbying Nontaxable Amount: $</a:t>
          </a:fld>
          <a:endParaRPr lang="en-US" sz="1100"/>
        </a:p>
      </xdr:txBody>
    </xdr:sp>
    <xdr:clientData/>
  </xdr:twoCellAnchor>
  <xdr:twoCellAnchor>
    <xdr:from>
      <xdr:col>0</xdr:col>
      <xdr:colOff>0</xdr:colOff>
      <xdr:row>62</xdr:row>
      <xdr:rowOff>83820</xdr:rowOff>
    </xdr:from>
    <xdr:to>
      <xdr:col>5</xdr:col>
      <xdr:colOff>342900</xdr:colOff>
      <xdr:row>63</xdr:row>
      <xdr:rowOff>121920</xdr:rowOff>
    </xdr:to>
    <xdr:sp macro="" textlink="$AW$63">
      <xdr:nvSpPr>
        <xdr:cNvPr id="9" name="TextBox 8">
          <a:extLst>
            <a:ext uri="{FF2B5EF4-FFF2-40B4-BE49-F238E27FC236}">
              <a16:creationId xmlns:a16="http://schemas.microsoft.com/office/drawing/2014/main" id="{B8F33FEC-D7E9-422C-80F5-4DE438542E24}"/>
            </a:ext>
          </a:extLst>
        </xdr:cNvPr>
        <xdr:cNvSpPr txBox="1"/>
      </xdr:nvSpPr>
      <xdr:spPr>
        <a:xfrm>
          <a:off x="0" y="11818620"/>
          <a:ext cx="3390900" cy="220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C46956B-024E-4D06-B9BC-13584288DE19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Base Years Grassroots Lobbying Expenses: $</a:t>
          </a:fld>
          <a:endParaRPr 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0.81102</cdr:x>
      <cdr:y>0.60603</cdr:y>
    </cdr:from>
    <cdr:to>
      <cdr:x>1</cdr:x>
      <cdr:y>0.92764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FA0D500-73A2-48E9-8C22-FCC7E6518149}"/>
            </a:ext>
          </a:extLst>
        </cdr:cNvPr>
        <cdr:cNvSpPr txBox="1"/>
      </cdr:nvSpPr>
      <cdr:spPr>
        <a:xfrm xmlns:a="http://schemas.openxmlformats.org/drawingml/2006/main">
          <a:off x="3924300" y="172307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0.29134</cdr:x>
      <cdr:y>0.10352</cdr:y>
    </cdr:from>
    <cdr:to>
      <cdr:x>0.89134</cdr:x>
      <cdr:y>0.2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8884834C-46B0-4EC8-8E80-3F0BAB4F01B3}"/>
            </a:ext>
          </a:extLst>
        </cdr:cNvPr>
        <cdr:cNvSpPr txBox="1"/>
      </cdr:nvSpPr>
      <cdr:spPr>
        <a:xfrm xmlns:a="http://schemas.openxmlformats.org/drawingml/2006/main">
          <a:off x="1409700" y="294324"/>
          <a:ext cx="29032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0.59528</cdr:x>
      <cdr:y>0.56985</cdr:y>
    </cdr:from>
    <cdr:to>
      <cdr:x>0.77953</cdr:x>
      <cdr:y>0.66097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44507BF0-DA88-4D2F-99F5-8B7F11BA278D}"/>
            </a:ext>
          </a:extLst>
        </cdr:cNvPr>
        <cdr:cNvSpPr txBox="1"/>
      </cdr:nvSpPr>
      <cdr:spPr>
        <a:xfrm xmlns:a="http://schemas.openxmlformats.org/drawingml/2006/main">
          <a:off x="2880360" y="1620204"/>
          <a:ext cx="89154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0.59213</cdr:x>
      <cdr:y>0.62345</cdr:y>
    </cdr:from>
    <cdr:to>
      <cdr:x>0.86457</cdr:x>
      <cdr:y>0.81374</cdr:y>
    </cdr:to>
    <cdr:sp macro="" textlink="Graphs!$AY$14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182F43B2-FA4E-43F9-807D-EE642F7C8D15}"/>
            </a:ext>
          </a:extLst>
        </cdr:cNvPr>
        <cdr:cNvSpPr txBox="1"/>
      </cdr:nvSpPr>
      <cdr:spPr>
        <a:xfrm xmlns:a="http://schemas.openxmlformats.org/drawingml/2006/main">
          <a:off x="2865120" y="1772604"/>
          <a:ext cx="1318260" cy="541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60A45439-B43E-4740-9896-50701779F708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0.64802</cdr:y>
    </cdr:from>
    <cdr:to>
      <cdr:x>0.5496</cdr:x>
      <cdr:y>0.7445</cdr:y>
    </cdr:to>
    <cdr:sp macro="" textlink="Graphs!$AW$8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B9600AD6-8B71-45ED-AF68-83F6CA0E427E}"/>
            </a:ext>
          </a:extLst>
        </cdr:cNvPr>
        <cdr:cNvSpPr txBox="1"/>
      </cdr:nvSpPr>
      <cdr:spPr>
        <a:xfrm xmlns:a="http://schemas.openxmlformats.org/drawingml/2006/main">
          <a:off x="0" y="1952958"/>
          <a:ext cx="3350362" cy="290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77444760-1A1D-4686-8E22-5090D94EBAC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Lobbying Expenditures: $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0.72111</cdr:y>
    </cdr:from>
    <cdr:to>
      <cdr:x>0.54908</cdr:x>
      <cdr:y>0.81759</cdr:y>
    </cdr:to>
    <cdr:sp macro="" textlink="Graphs!$AW$9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11DD9F28-A526-4BB3-BEB3-613E391B75D4}"/>
            </a:ext>
          </a:extLst>
        </cdr:cNvPr>
        <cdr:cNvSpPr txBox="1"/>
      </cdr:nvSpPr>
      <cdr:spPr>
        <a:xfrm xmlns:a="http://schemas.openxmlformats.org/drawingml/2006/main">
          <a:off x="0" y="2173218"/>
          <a:ext cx="3347192" cy="290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8EBACDE0-779D-404D-8D84-1D802DE4F11C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Lobbying Nontaxable Amount: $</a:t>
          </a:fld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0.69414</cdr:y>
    </cdr:from>
    <cdr:to>
      <cdr:x>0.91811</cdr:x>
      <cdr:y>0.8737</cdr:y>
    </cdr:to>
    <cdr:sp macro="" textlink="Graphs!$AW$22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490C4603-21DD-4BF0-A21A-8DC65A56F3E6}"/>
            </a:ext>
          </a:extLst>
        </cdr:cNvPr>
        <cdr:cNvSpPr txBox="1"/>
      </cdr:nvSpPr>
      <cdr:spPr>
        <a:xfrm xmlns:a="http://schemas.openxmlformats.org/drawingml/2006/main">
          <a:off x="0" y="1973580"/>
          <a:ext cx="5596799" cy="510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4C4D54CB-615F-48D9-84CF-1CE390CD282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Grassroots Lobbying Expenditures: $</a:t>
          </a:fld>
          <a:endParaRPr lang="en-US" sz="1100"/>
        </a:p>
      </cdr:txBody>
    </cdr:sp>
  </cdr:relSizeAnchor>
  <cdr:relSizeAnchor xmlns:cdr="http://schemas.openxmlformats.org/drawingml/2006/chartDrawing">
    <cdr:from>
      <cdr:x>0.37795</cdr:x>
      <cdr:y>0.80134</cdr:y>
    </cdr:from>
    <cdr:to>
      <cdr:x>0.91339</cdr:x>
      <cdr:y>0.96214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120FE253-5B13-45E7-A6C7-D6A133A2C564}"/>
            </a:ext>
          </a:extLst>
        </cdr:cNvPr>
        <cdr:cNvSpPr txBox="1"/>
      </cdr:nvSpPr>
      <cdr:spPr>
        <a:xfrm xmlns:a="http://schemas.openxmlformats.org/drawingml/2006/main">
          <a:off x="1828800" y="2278380"/>
          <a:ext cx="25908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0.76951</cdr:y>
    </cdr:from>
    <cdr:to>
      <cdr:x>0.56535</cdr:x>
      <cdr:y>0.88442</cdr:y>
    </cdr:to>
    <cdr:sp macro="" textlink="Graphs!$AW$23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F64A3C0A-FFB4-4D4F-BE0D-3233813D7931}"/>
            </a:ext>
          </a:extLst>
        </cdr:cNvPr>
        <cdr:cNvSpPr txBox="1"/>
      </cdr:nvSpPr>
      <cdr:spPr>
        <a:xfrm xmlns:a="http://schemas.openxmlformats.org/drawingml/2006/main">
          <a:off x="0" y="2187881"/>
          <a:ext cx="3446374" cy="326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21A91E6-6C97-4378-9AD4-1E0EA1E9D748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Grassroots Nontaxable Amount: $</a:t>
          </a:fld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0.81102</cdr:x>
      <cdr:y>0.60603</cdr:y>
    </cdr:from>
    <cdr:to>
      <cdr:x>1</cdr:x>
      <cdr:y>0.92764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FA0D500-73A2-48E9-8C22-FCC7E6518149}"/>
            </a:ext>
          </a:extLst>
        </cdr:cNvPr>
        <cdr:cNvSpPr txBox="1"/>
      </cdr:nvSpPr>
      <cdr:spPr>
        <a:xfrm xmlns:a="http://schemas.openxmlformats.org/drawingml/2006/main">
          <a:off x="3924300" y="172307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0.72415</cdr:y>
    </cdr:from>
    <cdr:to>
      <cdr:x>0.64252</cdr:x>
      <cdr:y>0.8337</cdr:y>
    </cdr:to>
    <cdr:sp macro="" textlink="Graphs!$AW$43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F80CBC1-232D-4389-87CB-2002E5AB9400}"/>
            </a:ext>
          </a:extLst>
        </cdr:cNvPr>
        <cdr:cNvSpPr txBox="1"/>
      </cdr:nvSpPr>
      <cdr:spPr>
        <a:xfrm xmlns:a="http://schemas.openxmlformats.org/drawingml/2006/main">
          <a:off x="0" y="2185149"/>
          <a:ext cx="3916802" cy="3305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FAE801E3-E23B-4A61-9FC5-55AD423AA89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Base Years Lobbying Expenses: $</a:t>
          </a:fld>
          <a:endParaRPr lang="en-US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0.81102</cdr:x>
      <cdr:y>0.60603</cdr:y>
    </cdr:from>
    <cdr:to>
      <cdr:x>1</cdr:x>
      <cdr:y>0.92764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FA0D500-73A2-48E9-8C22-FCC7E6518149}"/>
            </a:ext>
          </a:extLst>
        </cdr:cNvPr>
        <cdr:cNvSpPr txBox="1"/>
      </cdr:nvSpPr>
      <cdr:spPr>
        <a:xfrm xmlns:a="http://schemas.openxmlformats.org/drawingml/2006/main">
          <a:off x="3924300" y="172307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0.7397</cdr:y>
    </cdr:from>
    <cdr:to>
      <cdr:x>0.89606</cdr:x>
      <cdr:y>0.83886</cdr:y>
    </cdr:to>
    <cdr:sp macro="" textlink="Graphs!$AW$64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860481C-2C9B-4C2A-A0C2-2471A6077A6D}"/>
            </a:ext>
          </a:extLst>
        </cdr:cNvPr>
        <cdr:cNvSpPr txBox="1"/>
      </cdr:nvSpPr>
      <cdr:spPr>
        <a:xfrm xmlns:a="http://schemas.openxmlformats.org/drawingml/2006/main">
          <a:off x="0" y="2103118"/>
          <a:ext cx="5462381" cy="281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F571F9C5-A583-48F3-A138-CF338B6DFC37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150% of Base Years Grassroots Lobbying Nontaxable Amount: $</a:t>
          </a:fld>
          <a:endParaRPr lang="en-U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4</xdr:row>
      <xdr:rowOff>38100</xdr:rowOff>
    </xdr:from>
    <xdr:to>
      <xdr:col>2</xdr:col>
      <xdr:colOff>590550</xdr:colOff>
      <xdr:row>4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3ADDD86-D9D2-43EE-8CFC-D8C5A5DD60BA}"/>
            </a:ext>
          </a:extLst>
        </xdr:cNvPr>
        <xdr:cNvSpPr/>
      </xdr:nvSpPr>
      <xdr:spPr>
        <a:xfrm>
          <a:off x="1047750" y="628650"/>
          <a:ext cx="152400" cy="13335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438150</xdr:colOff>
      <xdr:row>6</xdr:row>
      <xdr:rowOff>28575</xdr:rowOff>
    </xdr:from>
    <xdr:to>
      <xdr:col>2</xdr:col>
      <xdr:colOff>590550</xdr:colOff>
      <xdr:row>6</xdr:row>
      <xdr:rowOff>161925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68677CE-6529-49BE-B35D-7D530B201E7E}"/>
            </a:ext>
          </a:extLst>
        </xdr:cNvPr>
        <xdr:cNvSpPr/>
      </xdr:nvSpPr>
      <xdr:spPr>
        <a:xfrm>
          <a:off x="1047750" y="1000125"/>
          <a:ext cx="152400" cy="13335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152400</xdr:colOff>
      <xdr:row>4</xdr:row>
      <xdr:rowOff>57150</xdr:rowOff>
    </xdr:from>
    <xdr:to>
      <xdr:col>2</xdr:col>
      <xdr:colOff>219075</xdr:colOff>
      <xdr:row>5</xdr:row>
      <xdr:rowOff>9525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3939E367-F1C4-400F-8BF3-0EC23EAEAAC2}"/>
            </a:ext>
          </a:extLst>
        </xdr:cNvPr>
        <xdr:cNvSpPr/>
      </xdr:nvSpPr>
      <xdr:spPr>
        <a:xfrm rot="5400000">
          <a:off x="723900" y="685800"/>
          <a:ext cx="142875" cy="66675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142875</xdr:colOff>
      <xdr:row>6</xdr:row>
      <xdr:rowOff>38100</xdr:rowOff>
    </xdr:from>
    <xdr:to>
      <xdr:col>2</xdr:col>
      <xdr:colOff>209550</xdr:colOff>
      <xdr:row>6</xdr:row>
      <xdr:rowOff>180975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2EE4DB7D-E964-4009-8DE9-10FEC2A33E00}"/>
            </a:ext>
          </a:extLst>
        </xdr:cNvPr>
        <xdr:cNvSpPr/>
      </xdr:nvSpPr>
      <xdr:spPr>
        <a:xfrm rot="5400000">
          <a:off x="714375" y="1047750"/>
          <a:ext cx="142875" cy="66675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647700</xdr:colOff>
      <xdr:row>25</xdr:row>
      <xdr:rowOff>28575</xdr:rowOff>
    </xdr:from>
    <xdr:to>
      <xdr:col>9</xdr:col>
      <xdr:colOff>800100</xdr:colOff>
      <xdr:row>25</xdr:row>
      <xdr:rowOff>161925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AC6CB50-60D3-4B49-928A-2FE83E50A9F4}"/>
            </a:ext>
          </a:extLst>
        </xdr:cNvPr>
        <xdr:cNvSpPr/>
      </xdr:nvSpPr>
      <xdr:spPr>
        <a:xfrm>
          <a:off x="6715125" y="4619625"/>
          <a:ext cx="152400" cy="13335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266700</xdr:colOff>
      <xdr:row>25</xdr:row>
      <xdr:rowOff>19050</xdr:rowOff>
    </xdr:from>
    <xdr:to>
      <xdr:col>10</xdr:col>
      <xdr:colOff>419100</xdr:colOff>
      <xdr:row>25</xdr:row>
      <xdr:rowOff>152400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B5DB4EBB-383D-4CA3-BA2B-3972727056CC}"/>
            </a:ext>
          </a:extLst>
        </xdr:cNvPr>
        <xdr:cNvSpPr/>
      </xdr:nvSpPr>
      <xdr:spPr>
        <a:xfrm>
          <a:off x="7467600" y="4610100"/>
          <a:ext cx="152400" cy="13335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E996-6857-48DF-82FB-27970E3FE581}">
  <dimension ref="B1:AI46"/>
  <sheetViews>
    <sheetView tabSelected="1" zoomScaleNormal="100" workbookViewId="0">
      <selection activeCell="O23" sqref="O23"/>
    </sheetView>
  </sheetViews>
  <sheetFormatPr defaultRowHeight="15" x14ac:dyDescent="0.25"/>
  <cols>
    <col min="1" max="1" width="4.5703125" customWidth="1"/>
    <col min="2" max="2" width="1.7109375" customWidth="1"/>
    <col min="3" max="3" width="5.28515625" customWidth="1"/>
    <col min="7" max="7" width="8.85546875" customWidth="1"/>
    <col min="8" max="8" width="14.28515625" customWidth="1"/>
    <col min="9" max="9" width="4.140625" customWidth="1"/>
    <col min="10" max="10" width="10.140625" customWidth="1"/>
    <col min="13" max="13" width="9.7109375" style="2" customWidth="1"/>
    <col min="14" max="15" width="9.7109375" customWidth="1"/>
    <col min="16" max="16" width="1.7109375" customWidth="1"/>
  </cols>
  <sheetData>
    <row r="1" spans="2:16" ht="28.5" x14ac:dyDescent="0.45">
      <c r="B1" s="159" t="s">
        <v>141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1"/>
    </row>
    <row r="2" spans="2:16" x14ac:dyDescent="0.25">
      <c r="B2" s="111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/>
    </row>
    <row r="3" spans="2:16" ht="18.75" x14ac:dyDescent="0.3">
      <c r="B3" s="156" t="s">
        <v>142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8"/>
    </row>
    <row r="4" spans="2:16" ht="15.75" thickBot="1" x14ac:dyDescent="0.3">
      <c r="B4" s="111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3"/>
    </row>
    <row r="5" spans="2:16" ht="15.75" thickBot="1" x14ac:dyDescent="0.3">
      <c r="B5" s="47"/>
      <c r="C5" s="40" t="s">
        <v>139</v>
      </c>
      <c r="D5" s="40"/>
      <c r="E5" s="40"/>
      <c r="F5" s="40"/>
      <c r="G5" s="40"/>
      <c r="H5" s="40"/>
      <c r="I5" s="40"/>
      <c r="J5" s="153" t="s">
        <v>155</v>
      </c>
      <c r="K5" s="154"/>
      <c r="L5" s="154"/>
      <c r="M5" s="155"/>
      <c r="N5" s="40"/>
      <c r="O5" s="40"/>
      <c r="P5" s="114"/>
    </row>
    <row r="6" spans="2:16" x14ac:dyDescent="0.25">
      <c r="B6" s="47"/>
      <c r="C6" s="40"/>
      <c r="D6" s="40"/>
      <c r="E6" s="40"/>
      <c r="F6" s="40"/>
      <c r="G6" s="40"/>
      <c r="H6" s="40"/>
      <c r="I6" s="40"/>
      <c r="J6" s="40"/>
      <c r="K6" s="40"/>
      <c r="L6" s="40"/>
      <c r="M6" s="105"/>
      <c r="N6" s="40"/>
      <c r="O6" s="40"/>
      <c r="P6" s="114"/>
    </row>
    <row r="7" spans="2:16" ht="15.75" thickBot="1" x14ac:dyDescent="0.3">
      <c r="B7" s="47"/>
      <c r="C7" s="40"/>
      <c r="D7" s="40"/>
      <c r="E7" s="40"/>
      <c r="F7" s="40"/>
      <c r="G7" s="40"/>
      <c r="H7" s="40"/>
      <c r="I7" s="40"/>
      <c r="J7" s="40"/>
      <c r="K7" s="40"/>
      <c r="L7" s="40"/>
      <c r="M7" s="105"/>
      <c r="N7" s="40"/>
      <c r="O7" s="40"/>
      <c r="P7" s="114"/>
    </row>
    <row r="8" spans="2:16" ht="15.75" thickBot="1" x14ac:dyDescent="0.3">
      <c r="B8" s="47"/>
      <c r="C8" s="40" t="s">
        <v>134</v>
      </c>
      <c r="D8" s="40" t="s">
        <v>55</v>
      </c>
      <c r="E8" s="40"/>
      <c r="F8" s="40"/>
      <c r="G8" s="40"/>
      <c r="H8" s="40"/>
      <c r="I8" s="40"/>
      <c r="J8" s="40"/>
      <c r="K8" s="40"/>
      <c r="L8" s="40"/>
      <c r="M8" s="137">
        <v>2019</v>
      </c>
      <c r="N8" s="40"/>
      <c r="O8" s="40"/>
      <c r="P8" s="114"/>
    </row>
    <row r="9" spans="2:16" ht="15.75" thickBot="1" x14ac:dyDescent="0.3">
      <c r="B9" s="47"/>
      <c r="C9" s="40"/>
      <c r="D9" s="40"/>
      <c r="E9" s="40"/>
      <c r="F9" s="40"/>
      <c r="G9" s="40"/>
      <c r="H9" s="106"/>
      <c r="I9" s="106"/>
      <c r="J9" s="40"/>
      <c r="K9" s="40"/>
      <c r="L9" s="40"/>
      <c r="M9" s="105"/>
      <c r="N9" s="40"/>
      <c r="O9" s="40"/>
      <c r="P9" s="114"/>
    </row>
    <row r="10" spans="2:16" ht="15.75" thickBot="1" x14ac:dyDescent="0.3">
      <c r="B10" s="47"/>
      <c r="C10" s="40" t="s">
        <v>135</v>
      </c>
      <c r="D10" s="40" t="s">
        <v>158</v>
      </c>
      <c r="E10" s="40"/>
      <c r="F10" s="40"/>
      <c r="G10" s="40"/>
      <c r="H10" s="40"/>
      <c r="I10" s="40"/>
      <c r="J10" s="40"/>
      <c r="K10" s="40"/>
      <c r="L10" s="40"/>
      <c r="M10" s="107">
        <v>0</v>
      </c>
      <c r="N10" s="40"/>
      <c r="O10" s="40"/>
      <c r="P10" s="114"/>
    </row>
    <row r="11" spans="2:16" ht="15.75" thickBot="1" x14ac:dyDescent="0.3">
      <c r="B11" s="47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108"/>
      <c r="N11" s="40"/>
      <c r="O11" s="40"/>
      <c r="P11" s="114"/>
    </row>
    <row r="12" spans="2:16" ht="15.75" thickBot="1" x14ac:dyDescent="0.3">
      <c r="B12" s="47"/>
      <c r="C12" s="40" t="s">
        <v>136</v>
      </c>
      <c r="D12" s="40" t="s">
        <v>159</v>
      </c>
      <c r="E12" s="40"/>
      <c r="F12" s="40"/>
      <c r="G12" s="40"/>
      <c r="H12" s="40"/>
      <c r="I12" s="40"/>
      <c r="J12" s="40"/>
      <c r="K12" s="40"/>
      <c r="L12" s="40"/>
      <c r="M12" s="107">
        <v>0</v>
      </c>
      <c r="N12" s="40"/>
      <c r="O12" s="40"/>
      <c r="P12" s="114"/>
    </row>
    <row r="13" spans="2:16" ht="15.75" thickBot="1" x14ac:dyDescent="0.3">
      <c r="B13" s="47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108"/>
      <c r="N13" s="40"/>
      <c r="O13" s="40"/>
      <c r="P13" s="114"/>
    </row>
    <row r="14" spans="2:16" ht="15.75" thickBot="1" x14ac:dyDescent="0.3">
      <c r="B14" s="47"/>
      <c r="C14" s="40" t="s">
        <v>137</v>
      </c>
      <c r="D14" s="40" t="s">
        <v>160</v>
      </c>
      <c r="E14" s="40"/>
      <c r="F14" s="40"/>
      <c r="G14" s="40"/>
      <c r="H14" s="40"/>
      <c r="I14" s="40"/>
      <c r="J14" s="40"/>
      <c r="K14" s="40"/>
      <c r="L14" s="40"/>
      <c r="M14" s="107">
        <v>0</v>
      </c>
      <c r="N14" s="40"/>
      <c r="O14" s="40"/>
      <c r="P14" s="114"/>
    </row>
    <row r="15" spans="2:16" x14ac:dyDescent="0.25">
      <c r="B15" s="47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105"/>
      <c r="N15" s="40"/>
      <c r="O15" s="40"/>
      <c r="P15" s="114"/>
    </row>
    <row r="16" spans="2:16" x14ac:dyDescent="0.25">
      <c r="B16" s="47"/>
      <c r="C16" s="40" t="s">
        <v>138</v>
      </c>
      <c r="D16" s="40" t="s">
        <v>161</v>
      </c>
      <c r="E16" s="40"/>
      <c r="F16" s="40"/>
      <c r="G16" s="40"/>
      <c r="H16" s="40"/>
      <c r="I16" s="40"/>
      <c r="J16" s="40"/>
      <c r="K16" s="40"/>
      <c r="L16" s="40"/>
      <c r="M16" s="105"/>
      <c r="N16" s="40"/>
      <c r="O16" s="40"/>
      <c r="P16" s="114"/>
    </row>
    <row r="17" spans="2:35" ht="5.45" customHeight="1" thickBot="1" x14ac:dyDescent="0.3">
      <c r="B17" s="47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105"/>
      <c r="N17" s="40"/>
      <c r="O17" s="40"/>
      <c r="P17" s="114"/>
    </row>
    <row r="18" spans="2:35" ht="15.75" thickBot="1" x14ac:dyDescent="0.3">
      <c r="B18" s="47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165" t="s">
        <v>105</v>
      </c>
      <c r="N18" s="166"/>
      <c r="O18" s="167"/>
      <c r="P18" s="113"/>
    </row>
    <row r="19" spans="2:35" ht="15.75" thickBot="1" x14ac:dyDescent="0.3">
      <c r="B19" s="47"/>
      <c r="C19" s="40" t="s">
        <v>106</v>
      </c>
      <c r="D19" s="40"/>
      <c r="E19" s="40"/>
      <c r="F19" s="40"/>
      <c r="G19" s="40"/>
      <c r="H19" s="40"/>
      <c r="I19" s="40"/>
      <c r="J19" s="40"/>
      <c r="K19" s="40"/>
      <c r="L19" s="40"/>
      <c r="M19" s="126">
        <f>IF($M$8&gt;0,$M$8-3,"")</f>
        <v>2016</v>
      </c>
      <c r="N19" s="126">
        <f>IF($M$8&gt;0,$M$8-2,"")</f>
        <v>2017</v>
      </c>
      <c r="O19" s="127">
        <f>IF($M$8&gt;0,$M$8-1,"")</f>
        <v>2018</v>
      </c>
      <c r="P19" s="130"/>
    </row>
    <row r="20" spans="2:35" ht="15.75" thickBot="1" x14ac:dyDescent="0.3">
      <c r="B20" s="115"/>
      <c r="C20" s="133" t="s">
        <v>66</v>
      </c>
      <c r="D20" s="40" t="s">
        <v>28</v>
      </c>
      <c r="E20" s="40"/>
      <c r="F20" s="40"/>
      <c r="G20" s="40"/>
      <c r="H20" s="40"/>
      <c r="I20" s="40"/>
      <c r="J20" s="40"/>
      <c r="K20" s="40"/>
      <c r="L20" s="40"/>
      <c r="M20" s="109">
        <v>0</v>
      </c>
      <c r="N20" s="107">
        <v>0</v>
      </c>
      <c r="O20" s="107">
        <v>0</v>
      </c>
      <c r="P20" s="116"/>
      <c r="AG20" s="89">
        <v>10000</v>
      </c>
      <c r="AH20" s="90">
        <v>20000</v>
      </c>
      <c r="AI20" s="91">
        <v>30000</v>
      </c>
    </row>
    <row r="21" spans="2:35" ht="15.75" thickBot="1" x14ac:dyDescent="0.3">
      <c r="B21" s="115"/>
      <c r="C21" s="133" t="s">
        <v>107</v>
      </c>
      <c r="D21" s="40" t="s">
        <v>29</v>
      </c>
      <c r="E21" s="40"/>
      <c r="F21" s="40"/>
      <c r="G21" s="40"/>
      <c r="H21" s="40"/>
      <c r="I21" s="40"/>
      <c r="J21" s="40"/>
      <c r="K21" s="40"/>
      <c r="L21" s="40"/>
      <c r="M21" s="109">
        <v>0</v>
      </c>
      <c r="N21" s="107">
        <v>0</v>
      </c>
      <c r="O21" s="129">
        <v>0</v>
      </c>
      <c r="P21" s="116"/>
      <c r="AG21" s="92">
        <v>50000</v>
      </c>
      <c r="AH21" s="84">
        <v>60000</v>
      </c>
      <c r="AI21" s="93">
        <v>70000</v>
      </c>
    </row>
    <row r="22" spans="2:35" ht="15.75" thickBot="1" x14ac:dyDescent="0.3">
      <c r="B22" s="115"/>
      <c r="C22" s="133" t="s">
        <v>108</v>
      </c>
      <c r="D22" s="40" t="s">
        <v>88</v>
      </c>
      <c r="E22" s="40"/>
      <c r="F22" s="40"/>
      <c r="G22" s="40"/>
      <c r="H22" s="40"/>
      <c r="I22" s="40"/>
      <c r="J22" s="40"/>
      <c r="K22" s="40"/>
      <c r="L22" s="40"/>
      <c r="M22" s="110">
        <v>0</v>
      </c>
      <c r="N22" s="107">
        <v>0</v>
      </c>
      <c r="O22" s="129">
        <v>0</v>
      </c>
      <c r="P22" s="116"/>
      <c r="AG22" s="92">
        <v>40000</v>
      </c>
      <c r="AH22" s="84">
        <v>65000</v>
      </c>
      <c r="AI22" s="91">
        <v>75000</v>
      </c>
    </row>
    <row r="23" spans="2:35" ht="15.75" thickBot="1" x14ac:dyDescent="0.3">
      <c r="B23" s="115"/>
      <c r="C23" s="133" t="s">
        <v>109</v>
      </c>
      <c r="D23" s="40" t="s">
        <v>34</v>
      </c>
      <c r="E23" s="40"/>
      <c r="F23" s="40"/>
      <c r="G23" s="40"/>
      <c r="H23" s="40"/>
      <c r="I23" s="40"/>
      <c r="J23" s="40"/>
      <c r="K23" s="40"/>
      <c r="L23" s="40"/>
      <c r="M23" s="110">
        <f>M22*0.25</f>
        <v>0</v>
      </c>
      <c r="N23" s="110">
        <f>N22*0.25</f>
        <v>0</v>
      </c>
      <c r="O23" s="107">
        <f>O22*0.25</f>
        <v>0</v>
      </c>
      <c r="P23" s="116"/>
      <c r="AG23" s="94">
        <f>AG22*0.25</f>
        <v>10000</v>
      </c>
      <c r="AH23" s="94">
        <f>AH22*0.25</f>
        <v>16250</v>
      </c>
      <c r="AI23" s="84">
        <f>AI22*0.25</f>
        <v>18750</v>
      </c>
    </row>
    <row r="24" spans="2:35" x14ac:dyDescent="0.25">
      <c r="B24" s="115"/>
      <c r="C24" s="133"/>
      <c r="D24" s="40"/>
      <c r="E24" s="40"/>
      <c r="F24" s="40"/>
      <c r="G24" s="40"/>
      <c r="H24" s="40"/>
      <c r="I24" s="40"/>
      <c r="J24" s="40"/>
      <c r="K24" s="40"/>
      <c r="L24" s="40"/>
      <c r="M24" s="108"/>
      <c r="N24" s="108"/>
      <c r="O24" s="108"/>
      <c r="P24" s="116"/>
      <c r="AG24" s="85"/>
      <c r="AH24" s="85"/>
      <c r="AI24" s="85"/>
    </row>
    <row r="25" spans="2:35" x14ac:dyDescent="0.25">
      <c r="B25" s="117"/>
      <c r="C25" s="134"/>
      <c r="D25" s="40"/>
      <c r="E25" s="40"/>
      <c r="F25" s="40"/>
      <c r="G25" s="40"/>
      <c r="H25" s="40"/>
      <c r="I25" s="40"/>
      <c r="J25" s="40"/>
      <c r="K25" s="40"/>
      <c r="L25" s="40"/>
      <c r="M25" s="105"/>
      <c r="N25" s="40"/>
      <c r="O25" s="40"/>
      <c r="P25" s="114"/>
    </row>
    <row r="26" spans="2:35" ht="18.75" x14ac:dyDescent="0.3">
      <c r="B26" s="162" t="s">
        <v>140</v>
      </c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4"/>
    </row>
    <row r="27" spans="2:35" ht="14.45" customHeight="1" x14ac:dyDescent="0.3">
      <c r="B27" s="132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31"/>
    </row>
    <row r="28" spans="2:35" ht="15.75" x14ac:dyDescent="0.25">
      <c r="B28" s="147" t="s">
        <v>151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9"/>
    </row>
    <row r="29" spans="2:35" x14ac:dyDescent="0.25">
      <c r="B29" s="117"/>
      <c r="C29" s="134"/>
      <c r="D29" s="40"/>
      <c r="E29" s="40"/>
      <c r="F29" s="40"/>
      <c r="G29" s="40"/>
      <c r="H29" s="40"/>
      <c r="I29" s="40"/>
      <c r="J29" s="40"/>
      <c r="K29" s="40"/>
      <c r="L29" s="40"/>
      <c r="M29" s="105"/>
      <c r="N29" s="40"/>
      <c r="O29" s="40"/>
      <c r="P29" s="114"/>
    </row>
    <row r="30" spans="2:35" x14ac:dyDescent="0.25">
      <c r="B30" s="47"/>
      <c r="C30" s="40" t="s">
        <v>148</v>
      </c>
      <c r="D30" s="40"/>
      <c r="E30" s="40"/>
      <c r="F30" s="40"/>
      <c r="G30" s="40"/>
      <c r="H30" s="105">
        <f>Calculations!D7</f>
        <v>0</v>
      </c>
      <c r="I30" s="105"/>
      <c r="J30" s="40" t="s">
        <v>143</v>
      </c>
      <c r="K30" s="40"/>
      <c r="L30" s="40"/>
      <c r="M30" s="40"/>
      <c r="N30" s="40"/>
      <c r="O30" s="105">
        <f>Calculations!D6</f>
        <v>0</v>
      </c>
      <c r="P30" s="118"/>
    </row>
    <row r="31" spans="2:35" x14ac:dyDescent="0.25">
      <c r="B31" s="47"/>
      <c r="C31" s="40" t="s">
        <v>149</v>
      </c>
      <c r="D31" s="40"/>
      <c r="E31" s="40"/>
      <c r="F31" s="40"/>
      <c r="G31" s="40"/>
      <c r="H31" s="105">
        <f>Calculations!D9</f>
        <v>0</v>
      </c>
      <c r="I31" s="105"/>
      <c r="J31" s="40" t="s">
        <v>144</v>
      </c>
      <c r="K31" s="40"/>
      <c r="L31" s="105"/>
      <c r="M31" s="40"/>
      <c r="N31" s="40"/>
      <c r="O31" s="105">
        <f>Calculations!D10</f>
        <v>0</v>
      </c>
      <c r="P31" s="118"/>
    </row>
    <row r="32" spans="2:35" x14ac:dyDescent="0.25">
      <c r="B32" s="47"/>
      <c r="C32" s="40" t="s">
        <v>150</v>
      </c>
      <c r="D32" s="40"/>
      <c r="E32" s="40"/>
      <c r="F32" s="40"/>
      <c r="G32" s="105"/>
      <c r="H32" s="105">
        <f>IF(H30&gt;H31,H30-H31,0)</f>
        <v>0</v>
      </c>
      <c r="I32" s="40"/>
      <c r="J32" s="40" t="s">
        <v>145</v>
      </c>
      <c r="K32" s="40"/>
      <c r="L32" s="40"/>
      <c r="M32" s="105"/>
      <c r="N32" s="40"/>
      <c r="O32" s="105">
        <f>IF(O30&gt;O31,O30-O31,0)</f>
        <v>0</v>
      </c>
      <c r="P32" s="118"/>
    </row>
    <row r="33" spans="2:16" x14ac:dyDescent="0.25">
      <c r="B33" s="47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105"/>
      <c r="N33" s="40"/>
      <c r="O33" s="40"/>
      <c r="P33" s="114"/>
    </row>
    <row r="34" spans="2:16" ht="15.75" x14ac:dyDescent="0.25">
      <c r="B34" s="150" t="str">
        <f>"Tax on Excess Lobbying Expenditures: "&amp;IF(Calculations!D12=0,"No Tax Due",TEXT(Calculations!D12,"$###,###,###"))</f>
        <v>Tax on Excess Lobbying Expenditures: No Tax Due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2"/>
    </row>
    <row r="35" spans="2:16" x14ac:dyDescent="0.25">
      <c r="B35" s="47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105"/>
      <c r="N35" s="40"/>
      <c r="O35" s="40"/>
      <c r="P35" s="114"/>
    </row>
    <row r="36" spans="2:16" ht="15.75" x14ac:dyDescent="0.25">
      <c r="B36" s="147" t="s">
        <v>154</v>
      </c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9"/>
    </row>
    <row r="37" spans="2:16" x14ac:dyDescent="0.25">
      <c r="B37" s="47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105"/>
      <c r="N37" s="40"/>
      <c r="O37" s="40"/>
      <c r="P37" s="114"/>
    </row>
    <row r="38" spans="2:16" x14ac:dyDescent="0.25">
      <c r="B38" s="47"/>
      <c r="C38" s="40" t="s">
        <v>14</v>
      </c>
      <c r="D38" s="40"/>
      <c r="E38" s="40"/>
      <c r="F38" s="40"/>
      <c r="G38" s="40"/>
      <c r="H38" s="40"/>
      <c r="I38" s="40"/>
      <c r="J38" s="105">
        <f>Calculations!F24</f>
        <v>0</v>
      </c>
      <c r="K38" s="40"/>
      <c r="L38" s="40"/>
      <c r="M38" s="105"/>
      <c r="N38" s="40"/>
      <c r="O38" s="40"/>
      <c r="P38" s="114"/>
    </row>
    <row r="39" spans="2:16" x14ac:dyDescent="0.25">
      <c r="B39" s="47"/>
      <c r="C39" s="40" t="s">
        <v>13</v>
      </c>
      <c r="D39" s="40"/>
      <c r="E39" s="40"/>
      <c r="F39" s="40"/>
      <c r="G39" s="40"/>
      <c r="H39" s="40"/>
      <c r="I39" s="40"/>
      <c r="J39" s="105">
        <f>Calculations!F25</f>
        <v>0</v>
      </c>
      <c r="K39" s="40"/>
      <c r="L39" s="40"/>
      <c r="M39" s="105"/>
      <c r="N39" s="40"/>
      <c r="O39" s="40"/>
      <c r="P39" s="114"/>
    </row>
    <row r="40" spans="2:16" x14ac:dyDescent="0.25">
      <c r="B40" s="47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105"/>
      <c r="N40" s="40"/>
      <c r="O40" s="40"/>
      <c r="P40" s="114"/>
    </row>
    <row r="41" spans="2:16" x14ac:dyDescent="0.25">
      <c r="B41" s="47"/>
      <c r="C41" s="40" t="s">
        <v>152</v>
      </c>
      <c r="D41" s="40"/>
      <c r="E41" s="40"/>
      <c r="F41" s="40"/>
      <c r="G41" s="40"/>
      <c r="H41" s="40"/>
      <c r="I41" s="40"/>
      <c r="J41" s="105">
        <f>Calculations!F27</f>
        <v>0</v>
      </c>
      <c r="K41" s="40"/>
      <c r="L41" s="40"/>
      <c r="M41" s="105"/>
      <c r="N41" s="40"/>
      <c r="O41" s="40"/>
      <c r="P41" s="114"/>
    </row>
    <row r="42" spans="2:16" x14ac:dyDescent="0.25">
      <c r="B42" s="47"/>
      <c r="C42" s="40" t="s">
        <v>153</v>
      </c>
      <c r="D42" s="40"/>
      <c r="E42" s="40"/>
      <c r="F42" s="40"/>
      <c r="G42" s="40"/>
      <c r="H42" s="40"/>
      <c r="I42" s="40"/>
      <c r="J42" s="105">
        <f>Calculations!F28</f>
        <v>0</v>
      </c>
      <c r="K42" s="40"/>
      <c r="L42" s="40"/>
      <c r="M42" s="105"/>
      <c r="N42" s="40"/>
      <c r="O42" s="40"/>
      <c r="P42" s="114"/>
    </row>
    <row r="43" spans="2:16" x14ac:dyDescent="0.25">
      <c r="B43" s="47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105"/>
      <c r="N43" s="40"/>
      <c r="O43" s="40"/>
      <c r="P43" s="114"/>
    </row>
    <row r="44" spans="2:16" ht="15.75" x14ac:dyDescent="0.25">
      <c r="B44" s="150" t="str">
        <f>IF(Calculations!F30="No", "Result: "&amp;Input!J5&amp;"'s tax exempt status is not revoked","Result: "&amp;Input!J5&amp;"'s tax exempt status is revoked")</f>
        <v>Result: ABC Charity's tax exempt status is not revoked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x14ac:dyDescent="0.25">
      <c r="B45" s="47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105"/>
      <c r="N45" s="40"/>
      <c r="O45" s="40"/>
      <c r="P45" s="114"/>
    </row>
    <row r="46" spans="2:16" x14ac:dyDescent="0.25">
      <c r="B46" s="119"/>
      <c r="C46" s="135"/>
      <c r="D46" s="33"/>
      <c r="E46" s="33"/>
      <c r="F46" s="33"/>
      <c r="G46" s="33"/>
      <c r="H46" s="33"/>
      <c r="I46" s="33"/>
      <c r="J46" s="33"/>
      <c r="K46" s="33"/>
      <c r="L46" s="33"/>
      <c r="M46" s="120"/>
      <c r="N46" s="33"/>
      <c r="O46" s="33"/>
      <c r="P46" s="65"/>
    </row>
  </sheetData>
  <mergeCells count="9">
    <mergeCell ref="B36:P36"/>
    <mergeCell ref="B44:P44"/>
    <mergeCell ref="J5:M5"/>
    <mergeCell ref="B3:P3"/>
    <mergeCell ref="B1:P1"/>
    <mergeCell ref="B26:P26"/>
    <mergeCell ref="M18:O18"/>
    <mergeCell ref="B28:P28"/>
    <mergeCell ref="B34:P34"/>
  </mergeCells>
  <pageMargins left="0.7" right="0.7" top="0.75" bottom="0.75" header="0.3" footer="0.3"/>
  <pageSetup scale="75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21502-7D31-4609-A095-EBF6C07CA8CD}">
  <dimension ref="A1:BE223"/>
  <sheetViews>
    <sheetView topLeftCell="A46" zoomScaleNormal="100" workbookViewId="0">
      <selection activeCell="R24" sqref="R24"/>
    </sheetView>
  </sheetViews>
  <sheetFormatPr defaultRowHeight="15" x14ac:dyDescent="0.25"/>
  <cols>
    <col min="1" max="10" width="8.85546875" style="32"/>
    <col min="11" max="11" width="8.85546875" style="146"/>
    <col min="12" max="31" width="9.140625" style="146"/>
    <col min="32" max="35" width="9.140625" style="124"/>
    <col min="36" max="43" width="8.85546875" style="124"/>
    <col min="44" max="44" width="8.85546875" style="121"/>
    <col min="52" max="52" width="12.140625" bestFit="1" customWidth="1"/>
  </cols>
  <sheetData>
    <row r="1" spans="1:57" ht="26.25" x14ac:dyDescent="0.4">
      <c r="A1" s="168" t="str">
        <f>Input!J5&amp;" Expenditure Report "</f>
        <v xml:space="preserve">ABC Charity Expenditure Report </v>
      </c>
      <c r="B1" s="169"/>
      <c r="C1" s="169"/>
      <c r="D1" s="169"/>
      <c r="E1" s="169"/>
      <c r="F1" s="169"/>
      <c r="G1" s="169"/>
      <c r="H1" s="169"/>
      <c r="I1" s="169"/>
      <c r="J1" s="170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122"/>
      <c r="AG1" s="122"/>
      <c r="AH1" s="122"/>
      <c r="AI1" s="122"/>
      <c r="AJ1" s="122"/>
      <c r="AK1" s="122"/>
      <c r="AL1" s="122"/>
      <c r="AM1" s="122"/>
    </row>
    <row r="2" spans="1:57" ht="21" x14ac:dyDescent="0.35">
      <c r="A2" s="171" t="s">
        <v>156</v>
      </c>
      <c r="B2" s="172"/>
      <c r="C2" s="172"/>
      <c r="D2" s="172"/>
      <c r="E2" s="172"/>
      <c r="F2" s="172"/>
      <c r="G2" s="172"/>
      <c r="H2" s="172"/>
      <c r="I2" s="172"/>
      <c r="J2" s="17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123"/>
      <c r="AG2" s="123"/>
      <c r="AH2" s="123"/>
      <c r="AI2" s="123"/>
      <c r="AJ2" s="123"/>
      <c r="AK2" s="123"/>
      <c r="AL2" s="123"/>
      <c r="AM2" s="123"/>
    </row>
    <row r="3" spans="1:57" x14ac:dyDescent="0.25">
      <c r="A3" s="47"/>
      <c r="B3" s="40"/>
      <c r="C3" s="40"/>
      <c r="D3" s="40"/>
      <c r="E3" s="40"/>
      <c r="F3" s="40"/>
      <c r="G3" s="40"/>
      <c r="H3" s="40"/>
      <c r="I3" s="40"/>
      <c r="J3" s="114"/>
    </row>
    <row r="4" spans="1:57" x14ac:dyDescent="0.25">
      <c r="A4" s="47"/>
      <c r="B4" s="40"/>
      <c r="C4" s="40"/>
      <c r="D4" s="40"/>
      <c r="E4" s="40"/>
      <c r="F4" s="40"/>
      <c r="G4" s="40"/>
      <c r="H4" s="40"/>
      <c r="I4" s="40"/>
      <c r="J4" s="114"/>
    </row>
    <row r="5" spans="1:57" x14ac:dyDescent="0.25">
      <c r="A5" s="47"/>
      <c r="B5" s="40"/>
      <c r="C5" s="40"/>
      <c r="D5" s="40"/>
      <c r="E5" s="40"/>
      <c r="F5" s="40"/>
      <c r="G5" s="125"/>
      <c r="H5" s="40"/>
      <c r="I5" s="40"/>
      <c r="J5" s="114"/>
    </row>
    <row r="6" spans="1:57" x14ac:dyDescent="0.25">
      <c r="A6" s="47"/>
      <c r="B6" s="40"/>
      <c r="C6" s="40"/>
      <c r="D6" s="40"/>
      <c r="E6" s="40"/>
      <c r="F6" s="40"/>
      <c r="G6" s="40"/>
      <c r="H6" s="40"/>
      <c r="I6" s="40"/>
      <c r="J6" s="114"/>
      <c r="AZ6" t="s">
        <v>122</v>
      </c>
    </row>
    <row r="7" spans="1:57" x14ac:dyDescent="0.25">
      <c r="A7" s="47"/>
      <c r="B7" s="40"/>
      <c r="C7" s="40"/>
      <c r="D7" s="40"/>
      <c r="E7" s="40"/>
      <c r="F7" s="40"/>
      <c r="G7" s="40"/>
      <c r="H7" s="40"/>
      <c r="I7" s="40"/>
      <c r="J7" s="114"/>
      <c r="AZ7" s="2"/>
      <c r="BC7" s="17" t="s">
        <v>117</v>
      </c>
      <c r="BD7" s="17" t="s">
        <v>118</v>
      </c>
    </row>
    <row r="8" spans="1:57" x14ac:dyDescent="0.25">
      <c r="A8" s="47"/>
      <c r="B8" s="40"/>
      <c r="C8" s="40"/>
      <c r="D8" s="40"/>
      <c r="E8" s="40"/>
      <c r="F8" s="40"/>
      <c r="G8" s="40"/>
      <c r="H8" s="40"/>
      <c r="I8" s="40"/>
      <c r="J8" s="114"/>
      <c r="AW8" s="104" t="str">
        <f>" Lobbying Expenditures: $"&amp; TEXT(AZ8,"###,###,###")</f>
        <v xml:space="preserve"> Lobbying Expenditures: $</v>
      </c>
      <c r="AZ8" s="103">
        <f>Calculations!D7</f>
        <v>0</v>
      </c>
      <c r="BA8" t="s">
        <v>125</v>
      </c>
      <c r="BC8">
        <v>0</v>
      </c>
      <c r="BD8" s="2" t="e">
        <f>AZ10*100</f>
        <v>#DIV/0!</v>
      </c>
      <c r="BE8" t="s">
        <v>119</v>
      </c>
    </row>
    <row r="9" spans="1:57" x14ac:dyDescent="0.25">
      <c r="A9" s="47"/>
      <c r="B9" s="40"/>
      <c r="C9" s="40"/>
      <c r="D9" s="40"/>
      <c r="E9" s="40"/>
      <c r="F9" s="40"/>
      <c r="G9" s="40"/>
      <c r="H9" s="40"/>
      <c r="I9" s="40"/>
      <c r="J9" s="114"/>
      <c r="AW9" s="104" t="str">
        <f>" Lobbying Nontaxable Amount: $"&amp; TEXT(AZ9,"###,###,###")</f>
        <v xml:space="preserve"> Lobbying Nontaxable Amount: $</v>
      </c>
      <c r="AZ9" s="103">
        <f>Calculations!D9</f>
        <v>0</v>
      </c>
      <c r="BA9" t="s">
        <v>124</v>
      </c>
      <c r="BC9">
        <v>0</v>
      </c>
      <c r="BD9">
        <v>1</v>
      </c>
      <c r="BE9" t="s">
        <v>120</v>
      </c>
    </row>
    <row r="10" spans="1:57" x14ac:dyDescent="0.25">
      <c r="A10" s="47"/>
      <c r="B10" s="40"/>
      <c r="C10" s="40"/>
      <c r="D10" s="40"/>
      <c r="E10" s="40"/>
      <c r="F10" s="40"/>
      <c r="G10" s="40"/>
      <c r="H10" s="40"/>
      <c r="I10" s="40"/>
      <c r="J10" s="114"/>
      <c r="AZ10" s="3" t="e">
        <f>IF(AZ8&gt;AZ9,1,AZ8/AZ9)</f>
        <v>#DIV/0!</v>
      </c>
      <c r="BA10" t="s">
        <v>126</v>
      </c>
      <c r="BC10">
        <v>0</v>
      </c>
      <c r="BD10" s="96" t="e">
        <f>200-(BD8+BD9)</f>
        <v>#DIV/0!</v>
      </c>
      <c r="BE10" t="s">
        <v>121</v>
      </c>
    </row>
    <row r="11" spans="1:57" x14ac:dyDescent="0.25">
      <c r="A11" s="47"/>
      <c r="B11" s="40"/>
      <c r="C11" s="40"/>
      <c r="D11" s="40"/>
      <c r="E11" s="40"/>
      <c r="F11" s="40"/>
      <c r="G11" s="40"/>
      <c r="H11" s="40"/>
      <c r="I11" s="40"/>
      <c r="J11" s="114"/>
      <c r="AZ11" s="2"/>
      <c r="BC11">
        <v>180</v>
      </c>
    </row>
    <row r="12" spans="1:57" x14ac:dyDescent="0.25">
      <c r="A12" s="47"/>
      <c r="B12" s="40"/>
      <c r="C12" s="40"/>
      <c r="D12" s="40"/>
      <c r="E12" s="40"/>
      <c r="F12" s="40"/>
      <c r="G12" s="40"/>
      <c r="H12" s="40"/>
      <c r="I12" s="40"/>
      <c r="J12" s="114"/>
      <c r="AZ12" s="2"/>
      <c r="BC12">
        <v>180</v>
      </c>
    </row>
    <row r="13" spans="1:57" x14ac:dyDescent="0.25">
      <c r="A13" s="47"/>
      <c r="B13" s="40"/>
      <c r="C13" s="40"/>
      <c r="D13" s="40"/>
      <c r="E13" s="40"/>
      <c r="F13" s="40"/>
      <c r="G13" s="40"/>
      <c r="H13" s="40"/>
      <c r="I13" s="40"/>
      <c r="J13" s="114"/>
    </row>
    <row r="14" spans="1:57" x14ac:dyDescent="0.25">
      <c r="A14" s="47"/>
      <c r="B14" s="40"/>
      <c r="C14" s="40"/>
      <c r="D14" s="40"/>
      <c r="E14" s="40"/>
      <c r="F14" s="40"/>
      <c r="G14" s="40"/>
      <c r="H14" s="40"/>
      <c r="I14" s="40"/>
      <c r="J14" s="114"/>
    </row>
    <row r="15" spans="1:57" x14ac:dyDescent="0.25">
      <c r="A15" s="47"/>
      <c r="B15" s="40"/>
      <c r="C15" s="40"/>
      <c r="D15" s="40"/>
      <c r="E15" s="40"/>
      <c r="F15" s="40"/>
      <c r="G15" s="40"/>
      <c r="H15" s="40"/>
      <c r="I15" s="40"/>
      <c r="J15" s="114"/>
    </row>
    <row r="16" spans="1:57" x14ac:dyDescent="0.25">
      <c r="A16" s="47"/>
      <c r="B16" s="40"/>
      <c r="C16" s="40"/>
      <c r="D16" s="40"/>
      <c r="E16" s="40"/>
      <c r="F16" s="40"/>
      <c r="G16" s="40"/>
      <c r="H16" s="40"/>
      <c r="I16" s="40"/>
      <c r="J16" s="114"/>
    </row>
    <row r="17" spans="1:57" x14ac:dyDescent="0.25">
      <c r="A17" s="47"/>
      <c r="B17" s="40"/>
      <c r="C17" s="40"/>
      <c r="D17" s="40"/>
      <c r="E17" s="40"/>
      <c r="F17" s="40"/>
      <c r="G17" s="40"/>
      <c r="H17" s="40"/>
      <c r="I17" s="40"/>
      <c r="J17" s="114"/>
    </row>
    <row r="18" spans="1:57" x14ac:dyDescent="0.25">
      <c r="A18" s="47"/>
      <c r="B18" s="40"/>
      <c r="C18" s="40"/>
      <c r="D18" s="40"/>
      <c r="E18" s="40"/>
      <c r="F18" s="40"/>
      <c r="G18" s="40"/>
      <c r="H18" s="40"/>
      <c r="I18" s="40"/>
      <c r="J18" s="114"/>
    </row>
    <row r="19" spans="1:57" x14ac:dyDescent="0.25">
      <c r="A19" s="47"/>
      <c r="B19" s="40"/>
      <c r="C19" s="40"/>
      <c r="D19" s="40"/>
      <c r="E19" s="40"/>
      <c r="F19" s="40"/>
      <c r="G19" s="40"/>
      <c r="H19" s="40"/>
      <c r="I19" s="40"/>
      <c r="J19" s="114"/>
    </row>
    <row r="20" spans="1:57" x14ac:dyDescent="0.25">
      <c r="A20" s="47"/>
      <c r="B20" s="40"/>
      <c r="C20" s="40"/>
      <c r="D20" s="40"/>
      <c r="E20" s="40"/>
      <c r="F20" s="40"/>
      <c r="G20" s="40"/>
      <c r="H20" s="40"/>
      <c r="I20" s="40"/>
      <c r="J20" s="114"/>
    </row>
    <row r="21" spans="1:57" x14ac:dyDescent="0.25">
      <c r="A21" s="47"/>
      <c r="B21" s="40"/>
      <c r="C21" s="40"/>
      <c r="D21" s="40"/>
      <c r="E21" s="40"/>
      <c r="F21" s="40"/>
      <c r="G21" s="40"/>
      <c r="H21" s="40"/>
      <c r="I21" s="40"/>
      <c r="J21" s="114"/>
      <c r="AZ21" t="s">
        <v>123</v>
      </c>
    </row>
    <row r="22" spans="1:57" x14ac:dyDescent="0.25">
      <c r="A22" s="47"/>
      <c r="B22" s="40"/>
      <c r="C22" s="40"/>
      <c r="D22" s="40"/>
      <c r="E22" s="40"/>
      <c r="F22" s="40"/>
      <c r="G22" s="40"/>
      <c r="H22" s="40"/>
      <c r="I22" s="40"/>
      <c r="J22" s="114"/>
      <c r="AW22" s="104" t="str">
        <f>"Grassroots Lobbying Expenditures: $"&amp; TEXT(AZ22,"###,###,###")</f>
        <v>Grassroots Lobbying Expenditures: $</v>
      </c>
      <c r="AZ22" s="2">
        <f>Calculations!D6</f>
        <v>0</v>
      </c>
      <c r="BA22" t="s">
        <v>127</v>
      </c>
    </row>
    <row r="23" spans="1:57" x14ac:dyDescent="0.25">
      <c r="A23" s="47"/>
      <c r="B23" s="40"/>
      <c r="C23" s="40"/>
      <c r="D23" s="40"/>
      <c r="E23" s="40"/>
      <c r="F23" s="40"/>
      <c r="G23" s="40"/>
      <c r="H23" s="40"/>
      <c r="I23" s="40"/>
      <c r="J23" s="114"/>
      <c r="AW23" s="104" t="str">
        <f>"Grassroots Nontaxable Amount: $"&amp; TEXT(AZ23,"###,###,###")</f>
        <v>Grassroots Nontaxable Amount: $</v>
      </c>
      <c r="AZ23" s="2">
        <f>Calculations!D10</f>
        <v>0</v>
      </c>
      <c r="BA23" t="s">
        <v>128</v>
      </c>
      <c r="BC23" s="17" t="s">
        <v>117</v>
      </c>
      <c r="BD23" s="17" t="s">
        <v>118</v>
      </c>
    </row>
    <row r="24" spans="1:57" x14ac:dyDescent="0.25">
      <c r="A24" s="47"/>
      <c r="B24" s="40"/>
      <c r="C24" s="40"/>
      <c r="D24" s="40"/>
      <c r="E24" s="40"/>
      <c r="F24" s="40"/>
      <c r="G24" s="40"/>
      <c r="H24" s="40"/>
      <c r="I24" s="40"/>
      <c r="J24" s="114"/>
      <c r="AZ24" s="3" t="e">
        <f>IF(AZ22&gt;AZ23,1,AZ22/AZ23)</f>
        <v>#DIV/0!</v>
      </c>
      <c r="BA24" t="s">
        <v>126</v>
      </c>
      <c r="BC24">
        <v>0</v>
      </c>
      <c r="BD24" t="e">
        <f>AZ24*100</f>
        <v>#DIV/0!</v>
      </c>
      <c r="BE24" t="s">
        <v>119</v>
      </c>
    </row>
    <row r="25" spans="1:57" x14ac:dyDescent="0.25">
      <c r="A25" s="47"/>
      <c r="B25" s="40"/>
      <c r="C25" s="40"/>
      <c r="D25" s="40"/>
      <c r="E25" s="40"/>
      <c r="F25" s="40"/>
      <c r="G25" s="40"/>
      <c r="H25" s="40"/>
      <c r="I25" s="40"/>
      <c r="J25" s="114"/>
      <c r="BC25">
        <v>0</v>
      </c>
      <c r="BD25">
        <v>1</v>
      </c>
      <c r="BE25" t="s">
        <v>120</v>
      </c>
    </row>
    <row r="26" spans="1:57" x14ac:dyDescent="0.25">
      <c r="A26" s="47"/>
      <c r="B26" s="40"/>
      <c r="C26" s="40"/>
      <c r="D26" s="40"/>
      <c r="E26" s="40"/>
      <c r="F26" s="40"/>
      <c r="G26" s="40"/>
      <c r="H26" s="40"/>
      <c r="I26" s="40"/>
      <c r="J26" s="114"/>
      <c r="BC26">
        <v>0</v>
      </c>
      <c r="BD26" t="e">
        <f>200-(BD24+BD25)</f>
        <v>#DIV/0!</v>
      </c>
      <c r="BE26" t="s">
        <v>121</v>
      </c>
    </row>
    <row r="27" spans="1:57" x14ac:dyDescent="0.25">
      <c r="A27" s="47"/>
      <c r="B27" s="40"/>
      <c r="C27" s="40"/>
      <c r="D27" s="40"/>
      <c r="E27" s="40"/>
      <c r="F27" s="40"/>
      <c r="G27" s="40"/>
      <c r="H27" s="40"/>
      <c r="I27" s="40"/>
      <c r="J27" s="114"/>
      <c r="BC27">
        <v>180</v>
      </c>
    </row>
    <row r="28" spans="1:57" x14ac:dyDescent="0.25">
      <c r="A28" s="47"/>
      <c r="B28" s="40"/>
      <c r="C28" s="40"/>
      <c r="D28" s="40"/>
      <c r="E28" s="40"/>
      <c r="F28" s="40"/>
      <c r="G28" s="40"/>
      <c r="H28" s="40"/>
      <c r="I28" s="40"/>
      <c r="J28" s="114"/>
      <c r="BC28">
        <v>180</v>
      </c>
    </row>
    <row r="29" spans="1:57" x14ac:dyDescent="0.25">
      <c r="A29" s="47"/>
      <c r="B29" s="40"/>
      <c r="C29" s="40"/>
      <c r="D29" s="40"/>
      <c r="E29" s="40"/>
      <c r="F29" s="40"/>
      <c r="G29" s="40"/>
      <c r="H29" s="40"/>
      <c r="I29" s="40"/>
      <c r="J29" s="114"/>
    </row>
    <row r="30" spans="1:57" x14ac:dyDescent="0.25">
      <c r="A30" s="47"/>
      <c r="B30" s="40"/>
      <c r="C30" s="40"/>
      <c r="D30" s="40"/>
      <c r="E30" s="40"/>
      <c r="F30" s="40"/>
      <c r="G30" s="40"/>
      <c r="H30" s="40"/>
      <c r="I30" s="40"/>
      <c r="J30" s="114"/>
    </row>
    <row r="31" spans="1:57" x14ac:dyDescent="0.25">
      <c r="A31" s="47"/>
      <c r="B31" s="40"/>
      <c r="C31" s="40"/>
      <c r="D31" s="40"/>
      <c r="E31" s="40"/>
      <c r="F31" s="40"/>
      <c r="G31" s="40"/>
      <c r="H31" s="40"/>
      <c r="I31" s="40"/>
      <c r="J31" s="114"/>
    </row>
    <row r="32" spans="1:57" x14ac:dyDescent="0.25">
      <c r="A32" s="47"/>
      <c r="B32" s="40"/>
      <c r="C32" s="40"/>
      <c r="D32" s="40"/>
      <c r="E32" s="40"/>
      <c r="F32" s="40"/>
      <c r="G32" s="40"/>
      <c r="H32" s="40"/>
      <c r="I32" s="40"/>
      <c r="J32" s="114"/>
    </row>
    <row r="33" spans="1:57" ht="21" x14ac:dyDescent="0.35">
      <c r="A33" s="174" t="str">
        <f>Input!B34</f>
        <v>Tax on Excess Lobbying Expenditures: No Tax Due</v>
      </c>
      <c r="B33" s="175"/>
      <c r="C33" s="175"/>
      <c r="D33" s="175"/>
      <c r="E33" s="175"/>
      <c r="F33" s="175"/>
      <c r="G33" s="175"/>
      <c r="H33" s="175"/>
      <c r="I33" s="175"/>
      <c r="J33" s="176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123"/>
      <c r="AG33" s="123"/>
      <c r="AH33" s="123"/>
      <c r="AI33" s="123"/>
      <c r="AJ33" s="123"/>
      <c r="AK33" s="123"/>
      <c r="AL33" s="123"/>
      <c r="AM33" s="123"/>
    </row>
    <row r="34" spans="1:57" x14ac:dyDescent="0.25">
      <c r="A34" s="47"/>
      <c r="B34" s="40"/>
      <c r="C34" s="40"/>
      <c r="D34" s="40"/>
      <c r="E34" s="40"/>
      <c r="F34" s="40"/>
      <c r="G34" s="40"/>
      <c r="H34" s="40"/>
      <c r="I34" s="40"/>
      <c r="J34" s="114"/>
    </row>
    <row r="35" spans="1:57" x14ac:dyDescent="0.25">
      <c r="A35" s="47"/>
      <c r="B35" s="40"/>
      <c r="C35" s="40"/>
      <c r="D35" s="40"/>
      <c r="E35" s="40"/>
      <c r="F35" s="40"/>
      <c r="G35" s="40"/>
      <c r="H35" s="40"/>
      <c r="I35" s="40"/>
      <c r="J35" s="114"/>
    </row>
    <row r="36" spans="1:57" ht="21" x14ac:dyDescent="0.35">
      <c r="A36" s="171" t="s">
        <v>157</v>
      </c>
      <c r="B36" s="172"/>
      <c r="C36" s="172"/>
      <c r="D36" s="172"/>
      <c r="E36" s="172"/>
      <c r="F36" s="172"/>
      <c r="G36" s="172"/>
      <c r="H36" s="172"/>
      <c r="I36" s="172"/>
      <c r="J36" s="17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123"/>
      <c r="AG36" s="123"/>
      <c r="AH36" s="123"/>
      <c r="AI36" s="123"/>
      <c r="AJ36" s="123"/>
      <c r="AK36" s="123"/>
      <c r="AL36" s="123"/>
      <c r="AM36" s="123"/>
    </row>
    <row r="37" spans="1:57" x14ac:dyDescent="0.25">
      <c r="A37" s="47"/>
      <c r="B37" s="40"/>
      <c r="C37" s="40"/>
      <c r="D37" s="40"/>
      <c r="E37" s="40"/>
      <c r="F37" s="40"/>
      <c r="G37" s="40"/>
      <c r="H37" s="40"/>
      <c r="I37" s="40"/>
      <c r="J37" s="114"/>
    </row>
    <row r="38" spans="1:57" x14ac:dyDescent="0.25">
      <c r="A38" s="47"/>
      <c r="B38" s="40"/>
      <c r="C38" s="40"/>
      <c r="D38" s="40"/>
      <c r="E38" s="40"/>
      <c r="F38" s="40"/>
      <c r="G38" s="40"/>
      <c r="H38" s="40"/>
      <c r="I38" s="40"/>
      <c r="J38" s="114"/>
    </row>
    <row r="39" spans="1:57" x14ac:dyDescent="0.25">
      <c r="A39" s="47"/>
      <c r="B39" s="40"/>
      <c r="C39" s="40"/>
      <c r="D39" s="40"/>
      <c r="E39" s="40"/>
      <c r="F39" s="40"/>
      <c r="G39" s="40"/>
      <c r="H39" s="40"/>
      <c r="I39" s="40"/>
      <c r="J39" s="114"/>
      <c r="BC39" s="17"/>
      <c r="BD39" s="17"/>
    </row>
    <row r="40" spans="1:57" x14ac:dyDescent="0.25">
      <c r="A40" s="47"/>
      <c r="B40" s="40"/>
      <c r="C40" s="40"/>
      <c r="D40" s="40"/>
      <c r="E40" s="40"/>
      <c r="F40" s="40"/>
      <c r="G40" s="40"/>
      <c r="H40" s="40"/>
      <c r="I40" s="40"/>
      <c r="J40" s="114"/>
    </row>
    <row r="41" spans="1:57" x14ac:dyDescent="0.25">
      <c r="A41" s="47"/>
      <c r="B41" s="40"/>
      <c r="C41" s="40"/>
      <c r="D41" s="40"/>
      <c r="E41" s="40"/>
      <c r="F41" s="40"/>
      <c r="G41" s="40"/>
      <c r="H41" s="40"/>
      <c r="I41" s="40"/>
      <c r="J41" s="114"/>
    </row>
    <row r="42" spans="1:57" x14ac:dyDescent="0.25">
      <c r="A42" s="47"/>
      <c r="B42" s="40"/>
      <c r="C42" s="40"/>
      <c r="D42" s="40"/>
      <c r="E42" s="40"/>
      <c r="F42" s="40"/>
      <c r="G42" s="40"/>
      <c r="H42" s="40"/>
      <c r="I42" s="40"/>
      <c r="J42" s="114"/>
      <c r="AZ42" t="s">
        <v>129</v>
      </c>
      <c r="BC42" s="17" t="s">
        <v>117</v>
      </c>
      <c r="BD42" s="17" t="s">
        <v>118</v>
      </c>
    </row>
    <row r="43" spans="1:57" x14ac:dyDescent="0.25">
      <c r="A43" s="47"/>
      <c r="B43" s="40"/>
      <c r="C43" s="40"/>
      <c r="D43" s="40"/>
      <c r="E43" s="40"/>
      <c r="F43" s="40"/>
      <c r="G43" s="40"/>
      <c r="H43" s="40"/>
      <c r="I43" s="40"/>
      <c r="J43" s="114"/>
      <c r="AW43" s="104" t="str">
        <f>"Base Years Lobbying Expenses: $"&amp; TEXT(AZ43,"###,###,###")</f>
        <v>Base Years Lobbying Expenses: $</v>
      </c>
      <c r="AZ43" s="2">
        <f>Calculations!F24</f>
        <v>0</v>
      </c>
      <c r="BA43" t="s">
        <v>130</v>
      </c>
      <c r="BC43">
        <v>0</v>
      </c>
      <c r="BD43" s="96" t="e">
        <f>AZ45*100</f>
        <v>#DIV/0!</v>
      </c>
      <c r="BE43" t="s">
        <v>119</v>
      </c>
    </row>
    <row r="44" spans="1:57" x14ac:dyDescent="0.25">
      <c r="A44" s="47"/>
      <c r="B44" s="40"/>
      <c r="C44" s="40"/>
      <c r="D44" s="40"/>
      <c r="E44" s="40"/>
      <c r="F44" s="40"/>
      <c r="G44" s="40"/>
      <c r="H44" s="40"/>
      <c r="I44" s="40"/>
      <c r="J44" s="114"/>
      <c r="AW44" s="104" t="str">
        <f>"150% of Base Years Lobbying Nontaxable Amount: $"&amp; TEXT(AZ44,"###,###,###")</f>
        <v>150% of Base Years Lobbying Nontaxable Amount: $</v>
      </c>
      <c r="AZ44" s="2">
        <f>Calculations!F25</f>
        <v>0</v>
      </c>
      <c r="BA44" s="95">
        <v>1.5</v>
      </c>
      <c r="BC44">
        <v>0</v>
      </c>
      <c r="BD44" s="96">
        <v>1</v>
      </c>
      <c r="BE44" t="s">
        <v>120</v>
      </c>
    </row>
    <row r="45" spans="1:57" x14ac:dyDescent="0.25">
      <c r="A45" s="47"/>
      <c r="B45" s="40"/>
      <c r="C45" s="40"/>
      <c r="D45" s="40"/>
      <c r="E45" s="40"/>
      <c r="F45" s="40"/>
      <c r="G45" s="40"/>
      <c r="H45" s="40"/>
      <c r="I45" s="40"/>
      <c r="J45" s="114"/>
      <c r="AZ45" s="3" t="e">
        <f>IF(AZ43&gt;AZ44,1,AZ43/AZ44)</f>
        <v>#DIV/0!</v>
      </c>
      <c r="BA45" t="s">
        <v>126</v>
      </c>
      <c r="BC45">
        <v>0</v>
      </c>
      <c r="BD45" s="96" t="e">
        <f>200-(BD43+BD44)</f>
        <v>#DIV/0!</v>
      </c>
      <c r="BE45" t="s">
        <v>121</v>
      </c>
    </row>
    <row r="46" spans="1:57" x14ac:dyDescent="0.25">
      <c r="A46" s="47"/>
      <c r="B46" s="40"/>
      <c r="C46" s="40"/>
      <c r="D46" s="40"/>
      <c r="E46" s="40"/>
      <c r="F46" s="40"/>
      <c r="G46" s="40"/>
      <c r="H46" s="40"/>
      <c r="I46" s="40"/>
      <c r="J46" s="114"/>
      <c r="BC46">
        <v>180</v>
      </c>
    </row>
    <row r="47" spans="1:57" x14ac:dyDescent="0.25">
      <c r="A47" s="47"/>
      <c r="B47" s="40"/>
      <c r="C47" s="40"/>
      <c r="D47" s="40"/>
      <c r="E47" s="40"/>
      <c r="F47" s="40"/>
      <c r="G47" s="40"/>
      <c r="H47" s="40"/>
      <c r="I47" s="40"/>
      <c r="J47" s="114"/>
      <c r="BC47">
        <v>180</v>
      </c>
    </row>
    <row r="48" spans="1:57" x14ac:dyDescent="0.25">
      <c r="A48" s="47"/>
      <c r="B48" s="40"/>
      <c r="C48" s="40"/>
      <c r="D48" s="40"/>
      <c r="E48" s="40"/>
      <c r="F48" s="40"/>
      <c r="G48" s="40"/>
      <c r="H48" s="40"/>
      <c r="I48" s="40"/>
      <c r="J48" s="114"/>
    </row>
    <row r="49" spans="1:57" x14ac:dyDescent="0.25">
      <c r="A49" s="47"/>
      <c r="B49" s="40"/>
      <c r="C49" s="40"/>
      <c r="D49" s="40"/>
      <c r="E49" s="40"/>
      <c r="F49" s="40"/>
      <c r="G49" s="40"/>
      <c r="H49" s="40"/>
      <c r="I49" s="40"/>
      <c r="J49" s="114"/>
    </row>
    <row r="50" spans="1:57" x14ac:dyDescent="0.25">
      <c r="A50" s="47"/>
      <c r="B50" s="40"/>
      <c r="C50" s="40"/>
      <c r="D50" s="40"/>
      <c r="E50" s="40"/>
      <c r="F50" s="40"/>
      <c r="G50" s="40"/>
      <c r="H50" s="40"/>
      <c r="I50" s="40"/>
      <c r="J50" s="114"/>
    </row>
    <row r="51" spans="1:57" x14ac:dyDescent="0.25">
      <c r="A51" s="47"/>
      <c r="B51" s="40"/>
      <c r="C51" s="40"/>
      <c r="D51" s="40"/>
      <c r="E51" s="40"/>
      <c r="F51" s="40"/>
      <c r="G51" s="40"/>
      <c r="H51" s="40"/>
      <c r="I51" s="40"/>
      <c r="J51" s="114"/>
    </row>
    <row r="52" spans="1:57" x14ac:dyDescent="0.25">
      <c r="A52" s="47"/>
      <c r="B52" s="40"/>
      <c r="C52" s="40"/>
      <c r="D52" s="40"/>
      <c r="E52" s="40"/>
      <c r="F52" s="40"/>
      <c r="G52" s="40"/>
      <c r="H52" s="40"/>
      <c r="I52" s="40"/>
      <c r="J52" s="114"/>
    </row>
    <row r="53" spans="1:57" x14ac:dyDescent="0.25">
      <c r="A53" s="47"/>
      <c r="B53" s="40"/>
      <c r="C53" s="40"/>
      <c r="D53" s="40"/>
      <c r="E53" s="40"/>
      <c r="F53" s="40"/>
      <c r="G53" s="40"/>
      <c r="H53" s="40"/>
      <c r="I53" s="40"/>
      <c r="J53" s="114"/>
    </row>
    <row r="54" spans="1:57" x14ac:dyDescent="0.25">
      <c r="A54" s="47"/>
      <c r="B54" s="40"/>
      <c r="C54" s="40"/>
      <c r="D54" s="40"/>
      <c r="E54" s="40"/>
      <c r="F54" s="40"/>
      <c r="G54" s="40"/>
      <c r="H54" s="40"/>
      <c r="I54" s="40"/>
      <c r="J54" s="114"/>
    </row>
    <row r="55" spans="1:57" x14ac:dyDescent="0.25">
      <c r="A55" s="47"/>
      <c r="B55" s="40"/>
      <c r="C55" s="40"/>
      <c r="D55" s="40"/>
      <c r="E55" s="40"/>
      <c r="F55" s="40"/>
      <c r="G55" s="40"/>
      <c r="H55" s="40"/>
      <c r="I55" s="40"/>
      <c r="J55" s="114"/>
    </row>
    <row r="56" spans="1:57" x14ac:dyDescent="0.25">
      <c r="A56" s="47"/>
      <c r="B56" s="40"/>
      <c r="C56" s="40"/>
      <c r="D56" s="40"/>
      <c r="E56" s="40"/>
      <c r="F56" s="40"/>
      <c r="G56" s="40"/>
      <c r="H56" s="40"/>
      <c r="I56" s="40"/>
      <c r="J56" s="114"/>
    </row>
    <row r="57" spans="1:57" x14ac:dyDescent="0.25">
      <c r="A57" s="47"/>
      <c r="B57" s="40"/>
      <c r="C57" s="40"/>
      <c r="D57" s="40"/>
      <c r="E57" s="40"/>
      <c r="F57" s="40"/>
      <c r="G57" s="40"/>
      <c r="H57" s="40"/>
      <c r="I57" s="40"/>
      <c r="J57" s="114"/>
    </row>
    <row r="58" spans="1:57" x14ac:dyDescent="0.25">
      <c r="A58" s="47"/>
      <c r="B58" s="40"/>
      <c r="C58" s="40"/>
      <c r="D58" s="40"/>
      <c r="E58" s="40"/>
      <c r="F58" s="40"/>
      <c r="G58" s="40"/>
      <c r="H58" s="40"/>
      <c r="I58" s="40"/>
      <c r="J58" s="114"/>
    </row>
    <row r="59" spans="1:57" x14ac:dyDescent="0.25">
      <c r="A59" s="47"/>
      <c r="B59" s="40"/>
      <c r="C59" s="40"/>
      <c r="D59" s="40"/>
      <c r="E59" s="40"/>
      <c r="F59" s="40"/>
      <c r="G59" s="40"/>
      <c r="H59" s="40"/>
      <c r="I59" s="40"/>
      <c r="J59" s="114"/>
    </row>
    <row r="60" spans="1:57" x14ac:dyDescent="0.25">
      <c r="A60" s="47"/>
      <c r="B60" s="40"/>
      <c r="C60" s="40"/>
      <c r="D60" s="40"/>
      <c r="E60" s="40"/>
      <c r="F60" s="40"/>
      <c r="G60" s="40"/>
      <c r="H60" s="40"/>
      <c r="I60" s="40"/>
      <c r="J60" s="114"/>
    </row>
    <row r="61" spans="1:57" x14ac:dyDescent="0.25">
      <c r="A61" s="47"/>
      <c r="B61" s="40"/>
      <c r="C61" s="40"/>
      <c r="D61" s="40"/>
      <c r="E61" s="40"/>
      <c r="F61" s="40"/>
      <c r="G61" s="40"/>
      <c r="H61" s="40"/>
      <c r="I61" s="40"/>
      <c r="J61" s="114"/>
    </row>
    <row r="62" spans="1:57" x14ac:dyDescent="0.25">
      <c r="A62" s="47"/>
      <c r="B62" s="40"/>
      <c r="C62" s="40"/>
      <c r="D62" s="40"/>
      <c r="E62" s="40"/>
      <c r="F62" s="40"/>
      <c r="G62" s="40"/>
      <c r="H62" s="40"/>
      <c r="I62" s="40"/>
      <c r="J62" s="114"/>
      <c r="AZ62" t="s">
        <v>131</v>
      </c>
      <c r="BC62" s="17" t="s">
        <v>117</v>
      </c>
      <c r="BD62" s="17" t="s">
        <v>118</v>
      </c>
    </row>
    <row r="63" spans="1:57" x14ac:dyDescent="0.25">
      <c r="A63" s="47"/>
      <c r="B63" s="40"/>
      <c r="C63" s="40"/>
      <c r="D63" s="40"/>
      <c r="E63" s="40"/>
      <c r="F63" s="40"/>
      <c r="G63" s="40"/>
      <c r="H63" s="40"/>
      <c r="I63" s="40"/>
      <c r="J63" s="114"/>
      <c r="AW63" s="104" t="str">
        <f>"Base Years Grassroots Lobbying Expenses: $"&amp; TEXT(AZ63,"###,###,###")</f>
        <v>Base Years Grassroots Lobbying Expenses: $</v>
      </c>
      <c r="AZ63" s="2">
        <f>Calculations!F27</f>
        <v>0</v>
      </c>
      <c r="BA63" t="s">
        <v>132</v>
      </c>
      <c r="BC63">
        <v>0</v>
      </c>
      <c r="BD63" s="96" t="e">
        <f>AZ65*100</f>
        <v>#DIV/0!</v>
      </c>
      <c r="BE63" t="s">
        <v>119</v>
      </c>
    </row>
    <row r="64" spans="1:57" x14ac:dyDescent="0.25">
      <c r="A64" s="47"/>
      <c r="B64" s="40"/>
      <c r="C64" s="40"/>
      <c r="D64" s="40"/>
      <c r="E64" s="40"/>
      <c r="F64" s="40"/>
      <c r="G64" s="40"/>
      <c r="H64" s="40"/>
      <c r="I64" s="40"/>
      <c r="J64" s="114"/>
      <c r="AW64" s="104" t="str">
        <f>"150% of Base Years Grassroots Lobbying Nontaxable Amount: $"&amp; TEXT(AZ64,"###,###,###")</f>
        <v>150% of Base Years Grassroots Lobbying Nontaxable Amount: $</v>
      </c>
      <c r="AZ64" s="2">
        <f>Calculations!F28</f>
        <v>0</v>
      </c>
      <c r="BA64" t="s">
        <v>133</v>
      </c>
      <c r="BC64">
        <v>0</v>
      </c>
      <c r="BD64" s="96">
        <v>1</v>
      </c>
      <c r="BE64" t="s">
        <v>120</v>
      </c>
    </row>
    <row r="65" spans="1:57" x14ac:dyDescent="0.25">
      <c r="A65" s="47"/>
      <c r="B65" s="40"/>
      <c r="C65" s="40"/>
      <c r="D65" s="40"/>
      <c r="E65" s="40"/>
      <c r="F65" s="40"/>
      <c r="G65" s="40"/>
      <c r="H65" s="40"/>
      <c r="I65" s="40"/>
      <c r="J65" s="114"/>
      <c r="AZ65" s="3" t="e">
        <f>IF(AZ63&gt;AZ64,1,AZ63/AZ64)</f>
        <v>#DIV/0!</v>
      </c>
      <c r="BA65" t="s">
        <v>126</v>
      </c>
      <c r="BC65">
        <v>0</v>
      </c>
      <c r="BD65" s="96" t="e">
        <f>200-(BD63+BD64)</f>
        <v>#DIV/0!</v>
      </c>
      <c r="BE65" t="s">
        <v>121</v>
      </c>
    </row>
    <row r="66" spans="1:57" x14ac:dyDescent="0.25">
      <c r="A66" s="47"/>
      <c r="B66" s="40"/>
      <c r="C66" s="40"/>
      <c r="D66" s="40"/>
      <c r="E66" s="40"/>
      <c r="F66" s="40"/>
      <c r="G66" s="40"/>
      <c r="H66" s="40"/>
      <c r="I66" s="40"/>
      <c r="J66" s="114"/>
      <c r="BC66">
        <v>180</v>
      </c>
    </row>
    <row r="67" spans="1:57" x14ac:dyDescent="0.25">
      <c r="A67" s="47"/>
      <c r="B67" s="40"/>
      <c r="C67" s="40"/>
      <c r="D67" s="40"/>
      <c r="E67" s="40"/>
      <c r="F67" s="40"/>
      <c r="G67" s="40"/>
      <c r="H67" s="40"/>
      <c r="I67" s="40"/>
      <c r="J67" s="114"/>
      <c r="BC67">
        <v>180</v>
      </c>
    </row>
    <row r="68" spans="1:57" x14ac:dyDescent="0.25">
      <c r="A68" s="47"/>
      <c r="B68" s="40"/>
      <c r="C68" s="40"/>
      <c r="D68" s="40"/>
      <c r="E68" s="40"/>
      <c r="F68" s="40"/>
      <c r="G68" s="40"/>
      <c r="H68" s="40"/>
      <c r="I68" s="40"/>
      <c r="J68" s="114"/>
    </row>
    <row r="69" spans="1:57" x14ac:dyDescent="0.25">
      <c r="A69" s="47"/>
      <c r="B69" s="40"/>
      <c r="C69" s="40"/>
      <c r="D69" s="40"/>
      <c r="E69" s="40"/>
      <c r="F69" s="40"/>
      <c r="G69" s="40"/>
      <c r="H69" s="40"/>
      <c r="I69" s="40"/>
      <c r="J69" s="114"/>
    </row>
    <row r="70" spans="1:57" ht="18.75" x14ac:dyDescent="0.3">
      <c r="A70" s="174" t="str">
        <f>Input!B44</f>
        <v>Result: ABC Charity's tax exempt status is not revoked</v>
      </c>
      <c r="B70" s="175"/>
      <c r="C70" s="175"/>
      <c r="D70" s="175"/>
      <c r="E70" s="175"/>
      <c r="F70" s="175"/>
      <c r="G70" s="175"/>
      <c r="H70" s="175"/>
      <c r="I70" s="175"/>
      <c r="J70" s="176"/>
    </row>
    <row r="73" spans="1:57" x14ac:dyDescent="0.25">
      <c r="A73" s="146"/>
      <c r="B73" s="146"/>
      <c r="C73" s="146"/>
      <c r="D73" s="146"/>
      <c r="E73" s="146"/>
      <c r="F73" s="146"/>
      <c r="G73" s="146"/>
      <c r="H73" s="146"/>
      <c r="I73" s="146"/>
      <c r="J73" s="146"/>
    </row>
    <row r="74" spans="1:57" x14ac:dyDescent="0.25">
      <c r="A74" s="146"/>
      <c r="B74" s="146"/>
      <c r="C74" s="146"/>
      <c r="D74" s="146"/>
      <c r="E74" s="146"/>
      <c r="F74" s="146"/>
      <c r="G74" s="146"/>
      <c r="H74" s="146"/>
      <c r="I74" s="146"/>
      <c r="J74" s="146"/>
    </row>
    <row r="75" spans="1:57" x14ac:dyDescent="0.25">
      <c r="A75" s="146"/>
      <c r="B75" s="146"/>
      <c r="C75" s="146"/>
      <c r="D75" s="146"/>
      <c r="E75" s="146"/>
      <c r="F75" s="146"/>
      <c r="G75" s="146"/>
      <c r="H75" s="146"/>
      <c r="I75" s="146"/>
      <c r="J75" s="146"/>
    </row>
    <row r="76" spans="1:57" x14ac:dyDescent="0.25">
      <c r="A76" s="146"/>
      <c r="B76" s="146"/>
      <c r="C76" s="146"/>
      <c r="D76" s="146"/>
      <c r="E76" s="146"/>
      <c r="F76" s="146"/>
      <c r="G76" s="146"/>
      <c r="H76" s="146"/>
      <c r="I76" s="146"/>
      <c r="J76" s="146"/>
    </row>
    <row r="77" spans="1:57" x14ac:dyDescent="0.25">
      <c r="A77" s="146"/>
      <c r="B77" s="146"/>
      <c r="C77" s="146"/>
      <c r="D77" s="146"/>
      <c r="E77" s="146"/>
      <c r="F77" s="146"/>
      <c r="G77" s="146"/>
      <c r="H77" s="146"/>
      <c r="I77" s="146"/>
      <c r="J77" s="146"/>
    </row>
    <row r="78" spans="1:57" x14ac:dyDescent="0.25">
      <c r="A78" s="146"/>
      <c r="B78" s="146"/>
      <c r="C78" s="146"/>
      <c r="D78" s="146"/>
      <c r="E78" s="146"/>
      <c r="F78" s="146"/>
      <c r="G78" s="146"/>
      <c r="H78" s="146"/>
      <c r="I78" s="146"/>
      <c r="J78" s="146"/>
    </row>
    <row r="79" spans="1:57" x14ac:dyDescent="0.25">
      <c r="A79" s="146"/>
      <c r="B79" s="146"/>
      <c r="C79" s="146"/>
      <c r="D79" s="146"/>
      <c r="E79" s="146"/>
      <c r="F79" s="146"/>
      <c r="G79" s="146"/>
      <c r="H79" s="146"/>
      <c r="I79" s="146"/>
      <c r="J79" s="146"/>
    </row>
    <row r="80" spans="1:57" x14ac:dyDescent="0.25">
      <c r="A80" s="146"/>
      <c r="B80" s="146"/>
      <c r="C80" s="146"/>
      <c r="D80" s="146"/>
      <c r="E80" s="146"/>
      <c r="F80" s="146"/>
      <c r="G80" s="146"/>
      <c r="H80" s="146"/>
      <c r="I80" s="146"/>
      <c r="J80" s="146"/>
    </row>
    <row r="81" spans="1:10" x14ac:dyDescent="0.25">
      <c r="A81" s="146"/>
      <c r="B81" s="146"/>
      <c r="C81" s="146"/>
      <c r="D81" s="146"/>
      <c r="E81" s="146"/>
      <c r="F81" s="146"/>
      <c r="G81" s="146"/>
      <c r="H81" s="146"/>
      <c r="I81" s="146"/>
      <c r="J81" s="146"/>
    </row>
    <row r="82" spans="1:10" x14ac:dyDescent="0.25">
      <c r="A82" s="146"/>
      <c r="B82" s="146"/>
      <c r="C82" s="146"/>
      <c r="D82" s="146"/>
      <c r="E82" s="146"/>
      <c r="F82" s="146"/>
      <c r="G82" s="146"/>
      <c r="H82" s="146"/>
      <c r="I82" s="146"/>
      <c r="J82" s="146"/>
    </row>
    <row r="83" spans="1:10" x14ac:dyDescent="0.25">
      <c r="A83" s="146"/>
      <c r="B83" s="146"/>
      <c r="C83" s="146"/>
      <c r="D83" s="146"/>
      <c r="E83" s="146"/>
      <c r="F83" s="146"/>
      <c r="G83" s="146"/>
      <c r="H83" s="146"/>
      <c r="I83" s="146"/>
      <c r="J83" s="146"/>
    </row>
    <row r="84" spans="1:10" x14ac:dyDescent="0.25">
      <c r="A84" s="146"/>
      <c r="B84" s="146"/>
      <c r="C84" s="146"/>
      <c r="D84" s="146"/>
      <c r="E84" s="146"/>
      <c r="F84" s="146"/>
      <c r="G84" s="146"/>
      <c r="H84" s="146"/>
      <c r="I84" s="146"/>
      <c r="J84" s="146"/>
    </row>
    <row r="85" spans="1:10" x14ac:dyDescent="0.25">
      <c r="A85" s="146"/>
      <c r="B85" s="146"/>
      <c r="C85" s="146"/>
      <c r="D85" s="146"/>
      <c r="E85" s="146"/>
      <c r="F85" s="146"/>
      <c r="G85" s="146"/>
      <c r="H85" s="146"/>
      <c r="I85" s="146"/>
      <c r="J85" s="146"/>
    </row>
    <row r="86" spans="1:10" x14ac:dyDescent="0.25">
      <c r="A86" s="146"/>
      <c r="B86" s="146"/>
      <c r="C86" s="146"/>
      <c r="D86" s="146"/>
      <c r="E86" s="146"/>
      <c r="F86" s="146"/>
      <c r="G86" s="146"/>
      <c r="H86" s="146"/>
      <c r="I86" s="146"/>
      <c r="J86" s="146"/>
    </row>
    <row r="87" spans="1:10" x14ac:dyDescent="0.25">
      <c r="A87" s="146"/>
      <c r="B87" s="146"/>
      <c r="C87" s="146"/>
      <c r="D87" s="146"/>
      <c r="E87" s="146"/>
      <c r="F87" s="146"/>
      <c r="G87" s="146"/>
      <c r="H87" s="146"/>
      <c r="I87" s="146"/>
      <c r="J87" s="146"/>
    </row>
    <row r="88" spans="1:10" x14ac:dyDescent="0.25">
      <c r="A88" s="146"/>
      <c r="B88" s="146"/>
      <c r="C88" s="146"/>
      <c r="D88" s="146"/>
      <c r="E88" s="146"/>
      <c r="F88" s="146"/>
      <c r="G88" s="146"/>
      <c r="H88" s="146"/>
      <c r="I88" s="146"/>
      <c r="J88" s="146"/>
    </row>
    <row r="89" spans="1:10" x14ac:dyDescent="0.25">
      <c r="A89" s="146"/>
      <c r="B89" s="146"/>
      <c r="C89" s="146"/>
      <c r="D89" s="146"/>
      <c r="E89" s="146"/>
      <c r="F89" s="146"/>
      <c r="G89" s="146"/>
      <c r="H89" s="146"/>
      <c r="I89" s="146"/>
      <c r="J89" s="146"/>
    </row>
    <row r="90" spans="1:10" x14ac:dyDescent="0.25">
      <c r="A90" s="146"/>
      <c r="B90" s="146"/>
      <c r="C90" s="146"/>
      <c r="D90" s="146"/>
      <c r="E90" s="146"/>
      <c r="F90" s="146"/>
      <c r="G90" s="146"/>
      <c r="H90" s="146"/>
      <c r="I90" s="146"/>
      <c r="J90" s="146"/>
    </row>
    <row r="91" spans="1:10" x14ac:dyDescent="0.25">
      <c r="A91" s="146"/>
      <c r="B91" s="146"/>
      <c r="C91" s="146"/>
      <c r="D91" s="146"/>
      <c r="E91" s="146"/>
      <c r="F91" s="146"/>
      <c r="G91" s="146"/>
      <c r="H91" s="146"/>
      <c r="I91" s="146"/>
      <c r="J91" s="146"/>
    </row>
    <row r="92" spans="1:10" x14ac:dyDescent="0.25">
      <c r="A92" s="146"/>
      <c r="B92" s="146"/>
      <c r="C92" s="146"/>
      <c r="D92" s="146"/>
      <c r="E92" s="146"/>
      <c r="F92" s="146"/>
      <c r="G92" s="146"/>
      <c r="H92" s="146"/>
      <c r="I92" s="146"/>
      <c r="J92" s="146"/>
    </row>
    <row r="93" spans="1:10" x14ac:dyDescent="0.25">
      <c r="A93" s="146"/>
      <c r="B93" s="146"/>
      <c r="C93" s="146"/>
      <c r="D93" s="146"/>
      <c r="E93" s="146"/>
      <c r="F93" s="146"/>
      <c r="G93" s="146"/>
      <c r="H93" s="146"/>
      <c r="I93" s="146"/>
      <c r="J93" s="146"/>
    </row>
    <row r="94" spans="1:10" x14ac:dyDescent="0.25">
      <c r="A94" s="146"/>
      <c r="B94" s="146"/>
      <c r="C94" s="146"/>
      <c r="D94" s="146"/>
      <c r="E94" s="146"/>
      <c r="F94" s="146"/>
      <c r="G94" s="146"/>
      <c r="H94" s="146"/>
      <c r="I94" s="146"/>
      <c r="J94" s="146"/>
    </row>
    <row r="95" spans="1:10" x14ac:dyDescent="0.25">
      <c r="A95" s="146"/>
      <c r="B95" s="146"/>
      <c r="C95" s="146"/>
      <c r="D95" s="146"/>
      <c r="E95" s="146"/>
      <c r="F95" s="146"/>
      <c r="G95" s="146"/>
      <c r="H95" s="146"/>
      <c r="I95" s="146"/>
      <c r="J95" s="146"/>
    </row>
    <row r="96" spans="1:10" x14ac:dyDescent="0.25">
      <c r="A96" s="146"/>
      <c r="B96" s="146"/>
      <c r="C96" s="146"/>
      <c r="D96" s="146"/>
      <c r="E96" s="146"/>
      <c r="F96" s="146"/>
      <c r="G96" s="146"/>
      <c r="H96" s="146"/>
      <c r="I96" s="146"/>
      <c r="J96" s="146"/>
    </row>
    <row r="97" spans="1:10" x14ac:dyDescent="0.25">
      <c r="A97" s="146"/>
      <c r="B97" s="146"/>
      <c r="C97" s="146"/>
      <c r="D97" s="146"/>
      <c r="E97" s="146"/>
      <c r="F97" s="146"/>
      <c r="G97" s="146"/>
      <c r="H97" s="146"/>
      <c r="I97" s="146"/>
      <c r="J97" s="146"/>
    </row>
    <row r="98" spans="1:10" x14ac:dyDescent="0.25">
      <c r="A98" s="146"/>
      <c r="B98" s="146"/>
      <c r="C98" s="146"/>
      <c r="D98" s="146"/>
      <c r="E98" s="146"/>
      <c r="F98" s="146"/>
      <c r="G98" s="146"/>
      <c r="H98" s="146"/>
      <c r="I98" s="146"/>
      <c r="J98" s="146"/>
    </row>
    <row r="99" spans="1:10" x14ac:dyDescent="0.25">
      <c r="A99" s="146"/>
      <c r="B99" s="146"/>
      <c r="C99" s="146"/>
      <c r="D99" s="146"/>
      <c r="E99" s="146"/>
      <c r="F99" s="146"/>
      <c r="G99" s="146"/>
      <c r="H99" s="146"/>
      <c r="I99" s="146"/>
      <c r="J99" s="146"/>
    </row>
    <row r="100" spans="1:10" x14ac:dyDescent="0.25">
      <c r="A100" s="146"/>
      <c r="B100" s="146"/>
      <c r="C100" s="146"/>
      <c r="D100" s="146"/>
      <c r="E100" s="146"/>
      <c r="F100" s="146"/>
      <c r="G100" s="146"/>
      <c r="H100" s="146"/>
      <c r="I100" s="146"/>
      <c r="J100" s="146"/>
    </row>
    <row r="101" spans="1:10" x14ac:dyDescent="0.25">
      <c r="A101" s="146"/>
      <c r="B101" s="146"/>
      <c r="C101" s="146"/>
      <c r="D101" s="146"/>
      <c r="E101" s="146"/>
      <c r="F101" s="146"/>
      <c r="G101" s="146"/>
      <c r="H101" s="146"/>
      <c r="I101" s="146"/>
      <c r="J101" s="146"/>
    </row>
    <row r="102" spans="1:10" x14ac:dyDescent="0.25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</row>
    <row r="103" spans="1:10" x14ac:dyDescent="0.25">
      <c r="A103" s="146"/>
      <c r="B103" s="146"/>
      <c r="C103" s="146"/>
      <c r="D103" s="146"/>
      <c r="E103" s="146"/>
      <c r="F103" s="146"/>
      <c r="G103" s="146"/>
      <c r="H103" s="146"/>
      <c r="I103" s="146"/>
      <c r="J103" s="146"/>
    </row>
    <row r="104" spans="1:10" x14ac:dyDescent="0.25">
      <c r="A104" s="146"/>
      <c r="B104" s="146"/>
      <c r="C104" s="146"/>
      <c r="D104" s="146"/>
      <c r="E104" s="146"/>
      <c r="F104" s="146"/>
      <c r="G104" s="146"/>
      <c r="H104" s="146"/>
      <c r="I104" s="146"/>
      <c r="J104" s="146"/>
    </row>
    <row r="105" spans="1:10" x14ac:dyDescent="0.25">
      <c r="A105" s="146"/>
      <c r="B105" s="146"/>
      <c r="C105" s="146"/>
      <c r="D105" s="146"/>
      <c r="E105" s="146"/>
      <c r="F105" s="146"/>
      <c r="G105" s="146"/>
      <c r="H105" s="146"/>
      <c r="I105" s="146"/>
      <c r="J105" s="146"/>
    </row>
    <row r="106" spans="1:10" x14ac:dyDescent="0.25">
      <c r="A106" s="146"/>
      <c r="B106" s="146"/>
      <c r="C106" s="146"/>
      <c r="D106" s="146"/>
      <c r="E106" s="146"/>
      <c r="F106" s="146"/>
      <c r="G106" s="146"/>
      <c r="H106" s="146"/>
      <c r="I106" s="146"/>
      <c r="J106" s="146"/>
    </row>
    <row r="107" spans="1:10" x14ac:dyDescent="0.25">
      <c r="A107" s="146"/>
      <c r="B107" s="146"/>
      <c r="C107" s="146"/>
      <c r="D107" s="146"/>
      <c r="E107" s="146"/>
      <c r="F107" s="146"/>
      <c r="G107" s="146"/>
      <c r="H107" s="146"/>
      <c r="I107" s="146"/>
      <c r="J107" s="146"/>
    </row>
    <row r="108" spans="1:10" x14ac:dyDescent="0.25">
      <c r="A108" s="146"/>
      <c r="B108" s="146"/>
      <c r="C108" s="146"/>
      <c r="D108" s="146"/>
      <c r="E108" s="146"/>
      <c r="F108" s="146"/>
      <c r="G108" s="146"/>
      <c r="H108" s="146"/>
      <c r="I108" s="146"/>
      <c r="J108" s="146"/>
    </row>
    <row r="109" spans="1:10" x14ac:dyDescent="0.25">
      <c r="A109" s="146"/>
      <c r="B109" s="146"/>
      <c r="C109" s="146"/>
      <c r="D109" s="146"/>
      <c r="E109" s="146"/>
      <c r="F109" s="146"/>
      <c r="G109" s="146"/>
      <c r="H109" s="146"/>
      <c r="I109" s="146"/>
      <c r="J109" s="146"/>
    </row>
    <row r="110" spans="1:10" x14ac:dyDescent="0.25">
      <c r="A110" s="146"/>
      <c r="B110" s="146"/>
      <c r="C110" s="146"/>
      <c r="D110" s="146"/>
      <c r="E110" s="146"/>
      <c r="F110" s="146"/>
      <c r="G110" s="146"/>
      <c r="H110" s="146"/>
      <c r="I110" s="146"/>
      <c r="J110" s="146"/>
    </row>
    <row r="111" spans="1:10" x14ac:dyDescent="0.25">
      <c r="A111" s="146"/>
      <c r="B111" s="146"/>
      <c r="C111" s="146"/>
      <c r="D111" s="146"/>
      <c r="E111" s="146"/>
      <c r="F111" s="146"/>
      <c r="G111" s="146"/>
      <c r="H111" s="146"/>
      <c r="I111" s="146"/>
      <c r="J111" s="146"/>
    </row>
    <row r="112" spans="1:10" x14ac:dyDescent="0.25">
      <c r="A112" s="146"/>
      <c r="B112" s="146"/>
      <c r="C112" s="146"/>
      <c r="D112" s="146"/>
      <c r="E112" s="146"/>
      <c r="F112" s="146"/>
      <c r="G112" s="146"/>
      <c r="H112" s="146"/>
      <c r="I112" s="146"/>
      <c r="J112" s="146"/>
    </row>
    <row r="113" spans="1:10" x14ac:dyDescent="0.25">
      <c r="A113" s="146"/>
      <c r="B113" s="146"/>
      <c r="C113" s="146"/>
      <c r="D113" s="146"/>
      <c r="E113" s="146"/>
      <c r="F113" s="146"/>
      <c r="G113" s="146"/>
      <c r="H113" s="146"/>
      <c r="I113" s="146"/>
      <c r="J113" s="146"/>
    </row>
    <row r="114" spans="1:10" x14ac:dyDescent="0.25">
      <c r="A114" s="146"/>
      <c r="B114" s="146"/>
      <c r="C114" s="146"/>
      <c r="D114" s="146"/>
      <c r="E114" s="146"/>
      <c r="F114" s="146"/>
      <c r="G114" s="146"/>
      <c r="H114" s="146"/>
      <c r="I114" s="146"/>
      <c r="J114" s="146"/>
    </row>
    <row r="115" spans="1:10" x14ac:dyDescent="0.25">
      <c r="A115" s="146"/>
      <c r="B115" s="146"/>
      <c r="C115" s="146"/>
      <c r="D115" s="146"/>
      <c r="E115" s="146"/>
      <c r="F115" s="146"/>
      <c r="G115" s="146"/>
      <c r="H115" s="146"/>
      <c r="I115" s="146"/>
      <c r="J115" s="146"/>
    </row>
    <row r="116" spans="1:10" x14ac:dyDescent="0.25">
      <c r="A116" s="146"/>
      <c r="B116" s="146"/>
      <c r="C116" s="146"/>
      <c r="D116" s="146"/>
      <c r="E116" s="146"/>
      <c r="F116" s="146"/>
      <c r="G116" s="146"/>
      <c r="H116" s="146"/>
      <c r="I116" s="146"/>
      <c r="J116" s="146"/>
    </row>
    <row r="117" spans="1:10" x14ac:dyDescent="0.25">
      <c r="A117" s="146"/>
      <c r="B117" s="146"/>
      <c r="C117" s="146"/>
      <c r="D117" s="146"/>
      <c r="E117" s="146"/>
      <c r="F117" s="146"/>
      <c r="G117" s="146"/>
      <c r="H117" s="146"/>
      <c r="I117" s="146"/>
      <c r="J117" s="146"/>
    </row>
    <row r="118" spans="1:10" x14ac:dyDescent="0.25">
      <c r="A118" s="146"/>
      <c r="B118" s="146"/>
      <c r="C118" s="146"/>
      <c r="D118" s="146"/>
      <c r="E118" s="146"/>
      <c r="F118" s="146"/>
      <c r="G118" s="146"/>
      <c r="H118" s="146"/>
      <c r="I118" s="146"/>
      <c r="J118" s="146"/>
    </row>
    <row r="119" spans="1:10" x14ac:dyDescent="0.25">
      <c r="A119" s="146"/>
      <c r="B119" s="146"/>
      <c r="C119" s="146"/>
      <c r="D119" s="146"/>
      <c r="E119" s="146"/>
      <c r="F119" s="146"/>
      <c r="G119" s="146"/>
      <c r="H119" s="146"/>
      <c r="I119" s="146"/>
      <c r="J119" s="146"/>
    </row>
    <row r="120" spans="1:10" x14ac:dyDescent="0.25">
      <c r="A120" s="146"/>
      <c r="B120" s="146"/>
      <c r="C120" s="146"/>
      <c r="D120" s="146"/>
      <c r="E120" s="146"/>
      <c r="F120" s="146"/>
      <c r="G120" s="146"/>
      <c r="H120" s="146"/>
      <c r="I120" s="146"/>
      <c r="J120" s="146"/>
    </row>
    <row r="121" spans="1:10" x14ac:dyDescent="0.25">
      <c r="A121" s="146"/>
      <c r="B121" s="146"/>
      <c r="C121" s="146"/>
      <c r="D121" s="146"/>
      <c r="E121" s="146"/>
      <c r="F121" s="146"/>
      <c r="G121" s="146"/>
      <c r="H121" s="146"/>
      <c r="I121" s="146"/>
      <c r="J121" s="146"/>
    </row>
    <row r="122" spans="1:10" x14ac:dyDescent="0.25">
      <c r="A122" s="146"/>
      <c r="B122" s="146"/>
      <c r="C122" s="146"/>
      <c r="D122" s="146"/>
      <c r="E122" s="146"/>
      <c r="F122" s="146"/>
      <c r="G122" s="146"/>
      <c r="H122" s="146"/>
      <c r="I122" s="146"/>
      <c r="J122" s="146"/>
    </row>
    <row r="123" spans="1:10" x14ac:dyDescent="0.25">
      <c r="A123" s="146"/>
      <c r="B123" s="146"/>
      <c r="C123" s="146"/>
      <c r="D123" s="146"/>
      <c r="E123" s="146"/>
      <c r="F123" s="146"/>
      <c r="G123" s="146"/>
      <c r="H123" s="146"/>
      <c r="I123" s="146"/>
      <c r="J123" s="146"/>
    </row>
    <row r="124" spans="1:10" x14ac:dyDescent="0.25">
      <c r="A124" s="146"/>
      <c r="B124" s="146"/>
      <c r="C124" s="146"/>
      <c r="D124" s="146"/>
      <c r="E124" s="146"/>
      <c r="F124" s="146"/>
      <c r="G124" s="146"/>
      <c r="H124" s="146"/>
      <c r="I124" s="146"/>
      <c r="J124" s="146"/>
    </row>
    <row r="125" spans="1:10" x14ac:dyDescent="0.25">
      <c r="A125" s="146"/>
      <c r="B125" s="146"/>
      <c r="C125" s="146"/>
      <c r="D125" s="146"/>
      <c r="E125" s="146"/>
      <c r="F125" s="146"/>
      <c r="G125" s="146"/>
      <c r="H125" s="146"/>
      <c r="I125" s="146"/>
      <c r="J125" s="146"/>
    </row>
    <row r="126" spans="1:10" x14ac:dyDescent="0.25">
      <c r="A126" s="146"/>
      <c r="B126" s="146"/>
      <c r="C126" s="146"/>
      <c r="D126" s="146"/>
      <c r="E126" s="146"/>
      <c r="F126" s="146"/>
      <c r="G126" s="146"/>
      <c r="H126" s="146"/>
      <c r="I126" s="146"/>
      <c r="J126" s="146"/>
    </row>
    <row r="127" spans="1:10" x14ac:dyDescent="0.25">
      <c r="A127" s="146"/>
      <c r="B127" s="146"/>
      <c r="C127" s="146"/>
      <c r="D127" s="146"/>
      <c r="E127" s="146"/>
      <c r="F127" s="146"/>
      <c r="G127" s="146"/>
      <c r="H127" s="146"/>
      <c r="I127" s="146"/>
      <c r="J127" s="146"/>
    </row>
    <row r="128" spans="1:10" x14ac:dyDescent="0.25">
      <c r="A128" s="146"/>
      <c r="B128" s="146"/>
      <c r="C128" s="146"/>
      <c r="D128" s="146"/>
      <c r="E128" s="146"/>
      <c r="F128" s="146"/>
      <c r="G128" s="146"/>
      <c r="H128" s="146"/>
      <c r="I128" s="146"/>
      <c r="J128" s="146"/>
    </row>
    <row r="129" spans="1:10" x14ac:dyDescent="0.25">
      <c r="A129" s="146"/>
      <c r="B129" s="146"/>
      <c r="C129" s="146"/>
      <c r="D129" s="146"/>
      <c r="E129" s="146"/>
      <c r="F129" s="146"/>
      <c r="G129" s="146"/>
      <c r="H129" s="146"/>
      <c r="I129" s="146"/>
      <c r="J129" s="146"/>
    </row>
    <row r="130" spans="1:10" x14ac:dyDescent="0.25">
      <c r="A130" s="146"/>
      <c r="B130" s="146"/>
      <c r="C130" s="146"/>
      <c r="D130" s="146"/>
      <c r="E130" s="146"/>
      <c r="F130" s="146"/>
      <c r="G130" s="146"/>
      <c r="H130" s="146"/>
      <c r="I130" s="146"/>
      <c r="J130" s="146"/>
    </row>
    <row r="131" spans="1:10" x14ac:dyDescent="0.25">
      <c r="A131" s="146"/>
      <c r="B131" s="146"/>
      <c r="C131" s="146"/>
      <c r="D131" s="146"/>
      <c r="E131" s="146"/>
      <c r="F131" s="146"/>
      <c r="G131" s="146"/>
      <c r="H131" s="146"/>
      <c r="I131" s="146"/>
      <c r="J131" s="146"/>
    </row>
    <row r="132" spans="1:10" x14ac:dyDescent="0.25">
      <c r="A132" s="146"/>
      <c r="B132" s="146"/>
      <c r="C132" s="146"/>
      <c r="D132" s="146"/>
      <c r="E132" s="146"/>
      <c r="F132" s="146"/>
      <c r="G132" s="146"/>
      <c r="H132" s="146"/>
      <c r="I132" s="146"/>
      <c r="J132" s="146"/>
    </row>
    <row r="133" spans="1:10" x14ac:dyDescent="0.25">
      <c r="A133" s="146"/>
      <c r="B133" s="146"/>
      <c r="C133" s="146"/>
      <c r="D133" s="146"/>
      <c r="E133" s="146"/>
      <c r="F133" s="146"/>
      <c r="G133" s="146"/>
      <c r="H133" s="146"/>
      <c r="I133" s="146"/>
      <c r="J133" s="146"/>
    </row>
    <row r="134" spans="1:10" x14ac:dyDescent="0.25">
      <c r="A134" s="146"/>
      <c r="B134" s="146"/>
      <c r="C134" s="146"/>
      <c r="D134" s="146"/>
      <c r="E134" s="146"/>
      <c r="F134" s="146"/>
      <c r="G134" s="146"/>
      <c r="H134" s="146"/>
      <c r="I134" s="146"/>
      <c r="J134" s="146"/>
    </row>
    <row r="135" spans="1:10" x14ac:dyDescent="0.25">
      <c r="A135" s="146"/>
      <c r="B135" s="146"/>
      <c r="C135" s="146"/>
      <c r="D135" s="146"/>
      <c r="E135" s="146"/>
      <c r="F135" s="146"/>
      <c r="G135" s="146"/>
      <c r="H135" s="146"/>
      <c r="I135" s="146"/>
      <c r="J135" s="146"/>
    </row>
    <row r="136" spans="1:10" x14ac:dyDescent="0.25">
      <c r="A136" s="146"/>
      <c r="B136" s="146"/>
      <c r="C136" s="146"/>
      <c r="D136" s="146"/>
      <c r="E136" s="146"/>
      <c r="F136" s="146"/>
      <c r="G136" s="146"/>
      <c r="H136" s="146"/>
      <c r="I136" s="146"/>
      <c r="J136" s="146"/>
    </row>
    <row r="137" spans="1:10" x14ac:dyDescent="0.25">
      <c r="A137" s="146"/>
      <c r="B137" s="146"/>
      <c r="C137" s="146"/>
      <c r="D137" s="146"/>
      <c r="E137" s="146"/>
      <c r="F137" s="146"/>
      <c r="G137" s="146"/>
      <c r="H137" s="146"/>
      <c r="I137" s="146"/>
      <c r="J137" s="146"/>
    </row>
    <row r="138" spans="1:10" x14ac:dyDescent="0.25">
      <c r="A138" s="146"/>
      <c r="B138" s="146"/>
      <c r="C138" s="146"/>
      <c r="D138" s="146"/>
      <c r="E138" s="146"/>
      <c r="F138" s="146"/>
      <c r="G138" s="146"/>
      <c r="H138" s="146"/>
      <c r="I138" s="146"/>
      <c r="J138" s="146"/>
    </row>
    <row r="139" spans="1:10" x14ac:dyDescent="0.25">
      <c r="A139" s="146"/>
      <c r="B139" s="146"/>
      <c r="C139" s="146"/>
      <c r="D139" s="146"/>
      <c r="E139" s="146"/>
      <c r="F139" s="146"/>
      <c r="G139" s="146"/>
      <c r="H139" s="146"/>
      <c r="I139" s="146"/>
      <c r="J139" s="146"/>
    </row>
    <row r="140" spans="1:10" x14ac:dyDescent="0.25">
      <c r="A140" s="146"/>
      <c r="B140" s="146"/>
      <c r="C140" s="146"/>
      <c r="D140" s="146"/>
      <c r="E140" s="146"/>
      <c r="F140" s="146"/>
      <c r="G140" s="146"/>
      <c r="H140" s="146"/>
      <c r="I140" s="146"/>
      <c r="J140" s="146"/>
    </row>
    <row r="141" spans="1:10" x14ac:dyDescent="0.25">
      <c r="A141" s="146"/>
      <c r="B141" s="146"/>
      <c r="C141" s="146"/>
      <c r="D141" s="146"/>
      <c r="E141" s="146"/>
      <c r="F141" s="146"/>
      <c r="G141" s="146"/>
      <c r="H141" s="146"/>
      <c r="I141" s="146"/>
      <c r="J141" s="146"/>
    </row>
    <row r="142" spans="1:10" x14ac:dyDescent="0.25">
      <c r="A142" s="146"/>
      <c r="B142" s="146"/>
      <c r="C142" s="146"/>
      <c r="D142" s="146"/>
      <c r="E142" s="146"/>
      <c r="F142" s="146"/>
      <c r="G142" s="146"/>
      <c r="H142" s="146"/>
      <c r="I142" s="146"/>
      <c r="J142" s="146"/>
    </row>
    <row r="143" spans="1:10" x14ac:dyDescent="0.25">
      <c r="A143" s="146"/>
      <c r="B143" s="146"/>
      <c r="C143" s="146"/>
      <c r="D143" s="146"/>
      <c r="E143" s="146"/>
      <c r="F143" s="146"/>
      <c r="G143" s="146"/>
      <c r="H143" s="146"/>
      <c r="I143" s="146"/>
      <c r="J143" s="146"/>
    </row>
    <row r="144" spans="1:10" x14ac:dyDescent="0.25">
      <c r="A144" s="146"/>
      <c r="B144" s="146"/>
      <c r="C144" s="146"/>
      <c r="D144" s="146"/>
      <c r="E144" s="146"/>
      <c r="F144" s="146"/>
      <c r="G144" s="146"/>
      <c r="H144" s="146"/>
      <c r="I144" s="146"/>
      <c r="J144" s="146"/>
    </row>
    <row r="145" spans="1:10" x14ac:dyDescent="0.25">
      <c r="A145" s="146"/>
      <c r="B145" s="146"/>
      <c r="C145" s="146"/>
      <c r="D145" s="146"/>
      <c r="E145" s="146"/>
      <c r="F145" s="146"/>
      <c r="G145" s="146"/>
      <c r="H145" s="146"/>
      <c r="I145" s="146"/>
      <c r="J145" s="146"/>
    </row>
    <row r="146" spans="1:10" x14ac:dyDescent="0.25">
      <c r="A146" s="146"/>
      <c r="B146" s="146"/>
      <c r="C146" s="146"/>
      <c r="D146" s="146"/>
      <c r="E146" s="146"/>
      <c r="F146" s="146"/>
      <c r="G146" s="146"/>
      <c r="H146" s="146"/>
      <c r="I146" s="146"/>
      <c r="J146" s="146"/>
    </row>
    <row r="147" spans="1:10" x14ac:dyDescent="0.25">
      <c r="A147" s="146"/>
      <c r="B147" s="146"/>
      <c r="C147" s="146"/>
      <c r="D147" s="146"/>
      <c r="E147" s="146"/>
      <c r="F147" s="146"/>
      <c r="G147" s="146"/>
      <c r="H147" s="146"/>
      <c r="I147" s="146"/>
      <c r="J147" s="146"/>
    </row>
    <row r="148" spans="1:10" x14ac:dyDescent="0.25">
      <c r="A148" s="146"/>
      <c r="B148" s="146"/>
      <c r="C148" s="146"/>
      <c r="D148" s="146"/>
      <c r="E148" s="146"/>
      <c r="F148" s="146"/>
      <c r="G148" s="146"/>
      <c r="H148" s="146"/>
      <c r="I148" s="146"/>
      <c r="J148" s="146"/>
    </row>
    <row r="149" spans="1:10" x14ac:dyDescent="0.25">
      <c r="A149" s="146"/>
      <c r="B149" s="146"/>
      <c r="C149" s="146"/>
      <c r="D149" s="146"/>
      <c r="E149" s="146"/>
      <c r="F149" s="146"/>
      <c r="G149" s="146"/>
      <c r="H149" s="146"/>
      <c r="I149" s="146"/>
      <c r="J149" s="146"/>
    </row>
    <row r="150" spans="1:10" x14ac:dyDescent="0.25">
      <c r="A150" s="146"/>
      <c r="B150" s="146"/>
      <c r="C150" s="146"/>
      <c r="D150" s="146"/>
      <c r="E150" s="146"/>
      <c r="F150" s="146"/>
      <c r="G150" s="146"/>
      <c r="H150" s="146"/>
      <c r="I150" s="146"/>
      <c r="J150" s="146"/>
    </row>
    <row r="151" spans="1:10" x14ac:dyDescent="0.25">
      <c r="A151" s="146"/>
      <c r="B151" s="146"/>
      <c r="C151" s="146"/>
      <c r="D151" s="146"/>
      <c r="E151" s="146"/>
      <c r="F151" s="146"/>
      <c r="G151" s="146"/>
      <c r="H151" s="146"/>
      <c r="I151" s="146"/>
      <c r="J151" s="146"/>
    </row>
    <row r="152" spans="1:10" x14ac:dyDescent="0.25">
      <c r="A152" s="146"/>
      <c r="B152" s="146"/>
      <c r="C152" s="146"/>
      <c r="D152" s="146"/>
      <c r="E152" s="146"/>
      <c r="F152" s="146"/>
      <c r="G152" s="146"/>
      <c r="H152" s="146"/>
      <c r="I152" s="146"/>
      <c r="J152" s="146"/>
    </row>
    <row r="153" spans="1:10" x14ac:dyDescent="0.25">
      <c r="A153" s="146"/>
      <c r="B153" s="146"/>
      <c r="C153" s="146"/>
      <c r="D153" s="146"/>
      <c r="E153" s="146"/>
      <c r="F153" s="146"/>
      <c r="G153" s="146"/>
      <c r="H153" s="146"/>
      <c r="I153" s="146"/>
      <c r="J153" s="146"/>
    </row>
    <row r="154" spans="1:10" x14ac:dyDescent="0.25">
      <c r="A154" s="146"/>
      <c r="B154" s="146"/>
      <c r="C154" s="146"/>
      <c r="D154" s="146"/>
      <c r="E154" s="146"/>
      <c r="F154" s="146"/>
      <c r="G154" s="146"/>
      <c r="H154" s="146"/>
      <c r="I154" s="146"/>
      <c r="J154" s="146"/>
    </row>
    <row r="155" spans="1:10" x14ac:dyDescent="0.25">
      <c r="A155" s="146"/>
      <c r="B155" s="146"/>
      <c r="C155" s="146"/>
      <c r="D155" s="146"/>
      <c r="E155" s="146"/>
      <c r="F155" s="146"/>
      <c r="G155" s="146"/>
      <c r="H155" s="146"/>
      <c r="I155" s="146"/>
      <c r="J155" s="146"/>
    </row>
    <row r="156" spans="1:10" x14ac:dyDescent="0.25">
      <c r="A156" s="146"/>
      <c r="B156" s="146"/>
      <c r="C156" s="146"/>
      <c r="D156" s="146"/>
      <c r="E156" s="146"/>
      <c r="F156" s="146"/>
      <c r="G156" s="146"/>
      <c r="H156" s="146"/>
      <c r="I156" s="146"/>
      <c r="J156" s="146"/>
    </row>
    <row r="157" spans="1:10" x14ac:dyDescent="0.25">
      <c r="A157" s="146"/>
      <c r="B157" s="146"/>
      <c r="C157" s="146"/>
      <c r="D157" s="146"/>
      <c r="E157" s="146"/>
      <c r="F157" s="146"/>
      <c r="G157" s="146"/>
      <c r="H157" s="146"/>
      <c r="I157" s="146"/>
      <c r="J157" s="146"/>
    </row>
    <row r="158" spans="1:10" x14ac:dyDescent="0.25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</row>
    <row r="159" spans="1:10" x14ac:dyDescent="0.25">
      <c r="A159" s="146"/>
      <c r="B159" s="146"/>
      <c r="C159" s="146"/>
      <c r="D159" s="146"/>
      <c r="E159" s="146"/>
      <c r="F159" s="146"/>
      <c r="G159" s="146"/>
      <c r="H159" s="146"/>
      <c r="I159" s="146"/>
      <c r="J159" s="146"/>
    </row>
    <row r="160" spans="1:10" x14ac:dyDescent="0.25">
      <c r="A160" s="146"/>
      <c r="B160" s="146"/>
      <c r="C160" s="146"/>
      <c r="D160" s="146"/>
      <c r="E160" s="146"/>
      <c r="F160" s="146"/>
      <c r="G160" s="146"/>
      <c r="H160" s="146"/>
      <c r="I160" s="146"/>
      <c r="J160" s="146"/>
    </row>
    <row r="161" spans="1:10" x14ac:dyDescent="0.25">
      <c r="A161" s="146"/>
      <c r="B161" s="146"/>
      <c r="C161" s="146"/>
      <c r="D161" s="146"/>
      <c r="E161" s="146"/>
      <c r="F161" s="146"/>
      <c r="G161" s="146"/>
      <c r="H161" s="146"/>
      <c r="I161" s="146"/>
      <c r="J161" s="146"/>
    </row>
    <row r="162" spans="1:10" x14ac:dyDescent="0.25">
      <c r="A162" s="146"/>
      <c r="B162" s="146"/>
      <c r="C162" s="146"/>
      <c r="D162" s="146"/>
      <c r="E162" s="146"/>
      <c r="F162" s="146"/>
      <c r="G162" s="146"/>
      <c r="H162" s="146"/>
      <c r="I162" s="146"/>
      <c r="J162" s="146"/>
    </row>
    <row r="163" spans="1:10" x14ac:dyDescent="0.25">
      <c r="A163" s="146"/>
      <c r="B163" s="146"/>
      <c r="C163" s="146"/>
      <c r="D163" s="146"/>
      <c r="E163" s="146"/>
      <c r="F163" s="146"/>
      <c r="G163" s="146"/>
      <c r="H163" s="146"/>
      <c r="I163" s="146"/>
      <c r="J163" s="146"/>
    </row>
    <row r="164" spans="1:10" x14ac:dyDescent="0.25">
      <c r="A164" s="146"/>
      <c r="B164" s="146"/>
      <c r="C164" s="146"/>
      <c r="D164" s="146"/>
      <c r="E164" s="146"/>
      <c r="F164" s="146"/>
      <c r="G164" s="146"/>
      <c r="H164" s="146"/>
      <c r="I164" s="146"/>
      <c r="J164" s="146"/>
    </row>
    <row r="165" spans="1:10" x14ac:dyDescent="0.25">
      <c r="A165" s="146"/>
      <c r="B165" s="146"/>
      <c r="C165" s="146"/>
      <c r="D165" s="146"/>
      <c r="E165" s="146"/>
      <c r="F165" s="146"/>
      <c r="G165" s="146"/>
      <c r="H165" s="146"/>
      <c r="I165" s="146"/>
      <c r="J165" s="146"/>
    </row>
    <row r="166" spans="1:10" x14ac:dyDescent="0.25">
      <c r="A166" s="146"/>
      <c r="B166" s="146"/>
      <c r="C166" s="146"/>
      <c r="D166" s="146"/>
      <c r="E166" s="146"/>
      <c r="F166" s="146"/>
      <c r="G166" s="146"/>
      <c r="H166" s="146"/>
      <c r="I166" s="146"/>
      <c r="J166" s="146"/>
    </row>
    <row r="167" spans="1:10" x14ac:dyDescent="0.25">
      <c r="A167" s="146"/>
      <c r="B167" s="146"/>
      <c r="C167" s="146"/>
      <c r="D167" s="146"/>
      <c r="E167" s="146"/>
      <c r="F167" s="146"/>
      <c r="G167" s="146"/>
      <c r="H167" s="146"/>
      <c r="I167" s="146"/>
      <c r="J167" s="146"/>
    </row>
    <row r="168" spans="1:10" x14ac:dyDescent="0.25">
      <c r="A168" s="146"/>
      <c r="B168" s="146"/>
      <c r="C168" s="146"/>
      <c r="D168" s="146"/>
      <c r="E168" s="146"/>
      <c r="F168" s="146"/>
      <c r="G168" s="146"/>
      <c r="H168" s="146"/>
      <c r="I168" s="146"/>
      <c r="J168" s="146"/>
    </row>
    <row r="169" spans="1:10" x14ac:dyDescent="0.25">
      <c r="A169" s="146"/>
      <c r="B169" s="146"/>
      <c r="C169" s="146"/>
      <c r="D169" s="146"/>
      <c r="E169" s="146"/>
      <c r="F169" s="146"/>
      <c r="G169" s="146"/>
      <c r="H169" s="146"/>
      <c r="I169" s="146"/>
      <c r="J169" s="146"/>
    </row>
    <row r="170" spans="1:10" x14ac:dyDescent="0.25">
      <c r="A170" s="146"/>
      <c r="B170" s="146"/>
      <c r="C170" s="146"/>
      <c r="D170" s="146"/>
      <c r="E170" s="146"/>
      <c r="F170" s="146"/>
      <c r="G170" s="146"/>
      <c r="H170" s="146"/>
      <c r="I170" s="146"/>
      <c r="J170" s="146"/>
    </row>
    <row r="171" spans="1:10" x14ac:dyDescent="0.25">
      <c r="A171" s="146"/>
      <c r="B171" s="146"/>
      <c r="C171" s="146"/>
      <c r="D171" s="146"/>
      <c r="E171" s="146"/>
      <c r="F171" s="146"/>
      <c r="G171" s="146"/>
      <c r="H171" s="146"/>
      <c r="I171" s="146"/>
      <c r="J171" s="146"/>
    </row>
    <row r="172" spans="1:10" x14ac:dyDescent="0.25">
      <c r="A172" s="146"/>
      <c r="B172" s="146"/>
      <c r="C172" s="146"/>
      <c r="D172" s="146"/>
      <c r="E172" s="146"/>
      <c r="F172" s="146"/>
      <c r="G172" s="146"/>
      <c r="H172" s="146"/>
      <c r="I172" s="146"/>
      <c r="J172" s="146"/>
    </row>
    <row r="173" spans="1:10" x14ac:dyDescent="0.25">
      <c r="A173" s="146"/>
      <c r="B173" s="146"/>
      <c r="C173" s="146"/>
      <c r="D173" s="146"/>
      <c r="E173" s="146"/>
      <c r="F173" s="146"/>
      <c r="G173" s="146"/>
      <c r="H173" s="146"/>
      <c r="I173" s="146"/>
      <c r="J173" s="146"/>
    </row>
    <row r="174" spans="1:10" x14ac:dyDescent="0.25">
      <c r="A174" s="146"/>
      <c r="B174" s="146"/>
      <c r="C174" s="146"/>
      <c r="D174" s="146"/>
      <c r="E174" s="146"/>
      <c r="F174" s="146"/>
      <c r="G174" s="146"/>
      <c r="H174" s="146"/>
      <c r="I174" s="146"/>
      <c r="J174" s="146"/>
    </row>
    <row r="175" spans="1:10" x14ac:dyDescent="0.25">
      <c r="A175" s="146"/>
      <c r="B175" s="146"/>
      <c r="C175" s="146"/>
      <c r="D175" s="146"/>
      <c r="E175" s="146"/>
      <c r="F175" s="146"/>
      <c r="G175" s="146"/>
      <c r="H175" s="146"/>
      <c r="I175" s="146"/>
      <c r="J175" s="146"/>
    </row>
    <row r="176" spans="1:10" x14ac:dyDescent="0.25">
      <c r="A176" s="146"/>
      <c r="B176" s="146"/>
      <c r="C176" s="146"/>
      <c r="D176" s="146"/>
      <c r="E176" s="146"/>
      <c r="F176" s="146"/>
      <c r="G176" s="146"/>
      <c r="H176" s="146"/>
      <c r="I176" s="146"/>
      <c r="J176" s="146"/>
    </row>
    <row r="177" spans="1:10" x14ac:dyDescent="0.25">
      <c r="A177" s="146"/>
      <c r="B177" s="146"/>
      <c r="C177" s="146"/>
      <c r="D177" s="146"/>
      <c r="E177" s="146"/>
      <c r="F177" s="146"/>
      <c r="G177" s="146"/>
      <c r="H177" s="146"/>
      <c r="I177" s="146"/>
      <c r="J177" s="146"/>
    </row>
    <row r="178" spans="1:10" x14ac:dyDescent="0.25">
      <c r="A178" s="146"/>
      <c r="B178" s="146"/>
      <c r="C178" s="146"/>
      <c r="D178" s="146"/>
      <c r="E178" s="146"/>
      <c r="F178" s="146"/>
      <c r="G178" s="146"/>
      <c r="H178" s="146"/>
      <c r="I178" s="146"/>
      <c r="J178" s="146"/>
    </row>
    <row r="179" spans="1:10" x14ac:dyDescent="0.25">
      <c r="A179" s="146"/>
      <c r="B179" s="146"/>
      <c r="C179" s="146"/>
      <c r="D179" s="146"/>
      <c r="E179" s="146"/>
      <c r="F179" s="146"/>
      <c r="G179" s="146"/>
      <c r="H179" s="146"/>
      <c r="I179" s="146"/>
      <c r="J179" s="146"/>
    </row>
    <row r="180" spans="1:10" x14ac:dyDescent="0.25">
      <c r="A180" s="146"/>
      <c r="B180" s="146"/>
      <c r="C180" s="146"/>
      <c r="D180" s="146"/>
      <c r="E180" s="146"/>
      <c r="F180" s="146"/>
      <c r="G180" s="146"/>
      <c r="H180" s="146"/>
      <c r="I180" s="146"/>
      <c r="J180" s="146"/>
    </row>
    <row r="181" spans="1:10" x14ac:dyDescent="0.25">
      <c r="A181" s="146"/>
      <c r="B181" s="146"/>
      <c r="C181" s="146"/>
      <c r="D181" s="146"/>
      <c r="E181" s="146"/>
      <c r="F181" s="146"/>
      <c r="G181" s="146"/>
      <c r="H181" s="146"/>
      <c r="I181" s="146"/>
      <c r="J181" s="146"/>
    </row>
    <row r="182" spans="1:10" x14ac:dyDescent="0.25">
      <c r="A182" s="146"/>
      <c r="B182" s="146"/>
      <c r="C182" s="146"/>
      <c r="D182" s="146"/>
      <c r="E182" s="146"/>
      <c r="F182" s="146"/>
      <c r="G182" s="146"/>
      <c r="H182" s="146"/>
      <c r="I182" s="146"/>
      <c r="J182" s="146"/>
    </row>
    <row r="183" spans="1:10" x14ac:dyDescent="0.25">
      <c r="A183" s="146"/>
      <c r="B183" s="146"/>
      <c r="C183" s="146"/>
      <c r="D183" s="146"/>
      <c r="E183" s="146"/>
      <c r="F183" s="146"/>
      <c r="G183" s="146"/>
      <c r="H183" s="146"/>
      <c r="I183" s="146"/>
      <c r="J183" s="146"/>
    </row>
    <row r="184" spans="1:10" x14ac:dyDescent="0.25">
      <c r="A184" s="146"/>
      <c r="B184" s="146"/>
      <c r="C184" s="146"/>
      <c r="D184" s="146"/>
      <c r="E184" s="146"/>
      <c r="F184" s="146"/>
      <c r="G184" s="146"/>
      <c r="H184" s="146"/>
      <c r="I184" s="146"/>
      <c r="J184" s="146"/>
    </row>
    <row r="185" spans="1:10" x14ac:dyDescent="0.25">
      <c r="A185" s="146"/>
      <c r="B185" s="146"/>
      <c r="C185" s="146"/>
      <c r="D185" s="146"/>
      <c r="E185" s="146"/>
      <c r="F185" s="146"/>
      <c r="G185" s="146"/>
      <c r="H185" s="146"/>
      <c r="I185" s="146"/>
      <c r="J185" s="146"/>
    </row>
    <row r="186" spans="1:10" x14ac:dyDescent="0.25">
      <c r="A186" s="146"/>
      <c r="B186" s="146"/>
      <c r="C186" s="146"/>
      <c r="D186" s="146"/>
      <c r="E186" s="146"/>
      <c r="F186" s="146"/>
      <c r="G186" s="146"/>
      <c r="H186" s="146"/>
      <c r="I186" s="146"/>
      <c r="J186" s="146"/>
    </row>
    <row r="187" spans="1:10" x14ac:dyDescent="0.25">
      <c r="A187" s="146"/>
      <c r="B187" s="146"/>
      <c r="C187" s="146"/>
      <c r="D187" s="146"/>
      <c r="E187" s="146"/>
      <c r="F187" s="146"/>
      <c r="G187" s="146"/>
      <c r="H187" s="146"/>
      <c r="I187" s="146"/>
      <c r="J187" s="146"/>
    </row>
    <row r="188" spans="1:10" x14ac:dyDescent="0.25">
      <c r="A188" s="146"/>
      <c r="B188" s="146"/>
      <c r="C188" s="146"/>
      <c r="D188" s="146"/>
      <c r="E188" s="146"/>
      <c r="F188" s="146"/>
      <c r="G188" s="146"/>
      <c r="H188" s="146"/>
      <c r="I188" s="146"/>
      <c r="J188" s="146"/>
    </row>
    <row r="189" spans="1:10" x14ac:dyDescent="0.25">
      <c r="A189" s="146"/>
      <c r="B189" s="146"/>
      <c r="C189" s="146"/>
      <c r="D189" s="146"/>
      <c r="E189" s="146"/>
      <c r="F189" s="146"/>
      <c r="G189" s="146"/>
      <c r="H189" s="146"/>
      <c r="I189" s="146"/>
      <c r="J189" s="146"/>
    </row>
    <row r="190" spans="1:10" x14ac:dyDescent="0.25">
      <c r="A190" s="146"/>
      <c r="B190" s="146"/>
      <c r="C190" s="146"/>
      <c r="D190" s="146"/>
      <c r="E190" s="146"/>
      <c r="F190" s="146"/>
      <c r="G190" s="146"/>
      <c r="H190" s="146"/>
      <c r="I190" s="146"/>
      <c r="J190" s="146"/>
    </row>
    <row r="191" spans="1:10" x14ac:dyDescent="0.25">
      <c r="A191" s="146"/>
      <c r="B191" s="146"/>
      <c r="C191" s="146"/>
      <c r="D191" s="146"/>
      <c r="E191" s="146"/>
      <c r="F191" s="146"/>
      <c r="G191" s="146"/>
      <c r="H191" s="146"/>
      <c r="I191" s="146"/>
      <c r="J191" s="146"/>
    </row>
    <row r="192" spans="1:10" x14ac:dyDescent="0.25">
      <c r="A192" s="146"/>
      <c r="B192" s="146"/>
      <c r="C192" s="146"/>
      <c r="D192" s="146"/>
      <c r="E192" s="146"/>
      <c r="F192" s="146"/>
      <c r="G192" s="146"/>
      <c r="H192" s="146"/>
      <c r="I192" s="146"/>
      <c r="J192" s="146"/>
    </row>
    <row r="193" spans="1:10" x14ac:dyDescent="0.25">
      <c r="A193" s="146"/>
      <c r="B193" s="146"/>
      <c r="C193" s="146"/>
      <c r="D193" s="146"/>
      <c r="E193" s="146"/>
      <c r="F193" s="146"/>
      <c r="G193" s="146"/>
      <c r="H193" s="146"/>
      <c r="I193" s="146"/>
      <c r="J193" s="146"/>
    </row>
    <row r="194" spans="1:10" x14ac:dyDescent="0.25">
      <c r="A194" s="146"/>
      <c r="B194" s="146"/>
      <c r="C194" s="146"/>
      <c r="D194" s="146"/>
      <c r="E194" s="146"/>
      <c r="F194" s="146"/>
      <c r="G194" s="146"/>
      <c r="H194" s="146"/>
      <c r="I194" s="146"/>
      <c r="J194" s="146"/>
    </row>
    <row r="195" spans="1:10" x14ac:dyDescent="0.25">
      <c r="A195" s="146"/>
      <c r="B195" s="146"/>
      <c r="C195" s="146"/>
      <c r="D195" s="146"/>
      <c r="E195" s="146"/>
      <c r="F195" s="146"/>
      <c r="G195" s="146"/>
      <c r="H195" s="146"/>
      <c r="I195" s="146"/>
      <c r="J195" s="146"/>
    </row>
    <row r="196" spans="1:10" x14ac:dyDescent="0.25">
      <c r="A196" s="146"/>
      <c r="B196" s="146"/>
      <c r="C196" s="146"/>
      <c r="D196" s="146"/>
      <c r="E196" s="146"/>
      <c r="F196" s="146"/>
      <c r="G196" s="146"/>
      <c r="H196" s="146"/>
      <c r="I196" s="146"/>
      <c r="J196" s="146"/>
    </row>
    <row r="197" spans="1:10" x14ac:dyDescent="0.25">
      <c r="A197" s="146"/>
      <c r="B197" s="146"/>
      <c r="C197" s="146"/>
      <c r="D197" s="146"/>
      <c r="E197" s="146"/>
      <c r="F197" s="146"/>
      <c r="G197" s="146"/>
      <c r="H197" s="146"/>
      <c r="I197" s="146"/>
      <c r="J197" s="146"/>
    </row>
    <row r="198" spans="1:10" x14ac:dyDescent="0.25">
      <c r="A198" s="146"/>
      <c r="B198" s="146"/>
      <c r="C198" s="146"/>
      <c r="D198" s="146"/>
      <c r="E198" s="146"/>
      <c r="F198" s="146"/>
      <c r="G198" s="146"/>
      <c r="H198" s="146"/>
      <c r="I198" s="146"/>
      <c r="J198" s="146"/>
    </row>
    <row r="199" spans="1:10" x14ac:dyDescent="0.25">
      <c r="A199" s="146"/>
      <c r="B199" s="146"/>
      <c r="C199" s="146"/>
      <c r="D199" s="146"/>
      <c r="E199" s="146"/>
      <c r="F199" s="146"/>
      <c r="G199" s="146"/>
      <c r="H199" s="146"/>
      <c r="I199" s="146"/>
      <c r="J199" s="146"/>
    </row>
    <row r="200" spans="1:10" x14ac:dyDescent="0.25">
      <c r="A200" s="146"/>
      <c r="B200" s="146"/>
      <c r="C200" s="146"/>
      <c r="D200" s="146"/>
      <c r="E200" s="146"/>
      <c r="F200" s="146"/>
      <c r="G200" s="146"/>
      <c r="H200" s="146"/>
      <c r="I200" s="146"/>
      <c r="J200" s="146"/>
    </row>
    <row r="201" spans="1:10" x14ac:dyDescent="0.25">
      <c r="A201" s="146"/>
      <c r="B201" s="146"/>
      <c r="C201" s="146"/>
      <c r="D201" s="146"/>
      <c r="E201" s="146"/>
      <c r="F201" s="146"/>
      <c r="G201" s="146"/>
      <c r="H201" s="146"/>
      <c r="I201" s="146"/>
      <c r="J201" s="146"/>
    </row>
    <row r="202" spans="1:10" x14ac:dyDescent="0.25">
      <c r="A202" s="146"/>
      <c r="B202" s="146"/>
      <c r="C202" s="146"/>
      <c r="D202" s="146"/>
      <c r="E202" s="146"/>
      <c r="F202" s="146"/>
      <c r="G202" s="146"/>
      <c r="H202" s="146"/>
      <c r="I202" s="146"/>
      <c r="J202" s="146"/>
    </row>
    <row r="203" spans="1:10" x14ac:dyDescent="0.25">
      <c r="A203" s="146"/>
      <c r="B203" s="146"/>
      <c r="C203" s="146"/>
      <c r="D203" s="146"/>
      <c r="E203" s="146"/>
      <c r="F203" s="146"/>
      <c r="G203" s="146"/>
      <c r="H203" s="146"/>
      <c r="I203" s="146"/>
      <c r="J203" s="146"/>
    </row>
    <row r="204" spans="1:10" x14ac:dyDescent="0.25">
      <c r="A204" s="146"/>
      <c r="B204" s="146"/>
      <c r="C204" s="146"/>
      <c r="D204" s="146"/>
      <c r="E204" s="146"/>
      <c r="F204" s="146"/>
      <c r="G204" s="146"/>
      <c r="H204" s="146"/>
      <c r="I204" s="146"/>
      <c r="J204" s="146"/>
    </row>
    <row r="205" spans="1:10" x14ac:dyDescent="0.25">
      <c r="A205" s="146"/>
      <c r="B205" s="146"/>
      <c r="C205" s="146"/>
      <c r="D205" s="146"/>
      <c r="E205" s="146"/>
      <c r="F205" s="146"/>
      <c r="G205" s="146"/>
      <c r="H205" s="146"/>
      <c r="I205" s="146"/>
      <c r="J205" s="146"/>
    </row>
    <row r="206" spans="1:10" x14ac:dyDescent="0.25">
      <c r="A206" s="146"/>
      <c r="B206" s="146"/>
      <c r="C206" s="146"/>
      <c r="D206" s="146"/>
      <c r="E206" s="146"/>
      <c r="F206" s="146"/>
      <c r="G206" s="146"/>
      <c r="H206" s="146"/>
      <c r="I206" s="146"/>
      <c r="J206" s="146"/>
    </row>
    <row r="207" spans="1:10" x14ac:dyDescent="0.25">
      <c r="A207" s="146"/>
      <c r="B207" s="146"/>
      <c r="C207" s="146"/>
      <c r="D207" s="146"/>
      <c r="E207" s="146"/>
      <c r="F207" s="146"/>
      <c r="G207" s="146"/>
      <c r="H207" s="146"/>
      <c r="I207" s="146"/>
      <c r="J207" s="146"/>
    </row>
    <row r="208" spans="1:10" x14ac:dyDescent="0.25">
      <c r="A208" s="146"/>
      <c r="B208" s="146"/>
      <c r="C208" s="146"/>
      <c r="D208" s="146"/>
      <c r="E208" s="146"/>
      <c r="F208" s="146"/>
      <c r="G208" s="146"/>
      <c r="H208" s="146"/>
      <c r="I208" s="146"/>
      <c r="J208" s="146"/>
    </row>
    <row r="209" spans="1:10" x14ac:dyDescent="0.25">
      <c r="A209" s="146"/>
      <c r="B209" s="146"/>
      <c r="C209" s="146"/>
      <c r="D209" s="146"/>
      <c r="E209" s="146"/>
      <c r="F209" s="146"/>
      <c r="G209" s="146"/>
      <c r="H209" s="146"/>
      <c r="I209" s="146"/>
      <c r="J209" s="146"/>
    </row>
    <row r="210" spans="1:10" x14ac:dyDescent="0.25">
      <c r="A210" s="146"/>
      <c r="B210" s="146"/>
      <c r="C210" s="146"/>
      <c r="D210" s="146"/>
      <c r="E210" s="146"/>
      <c r="F210" s="146"/>
      <c r="G210" s="146"/>
      <c r="H210" s="146"/>
      <c r="I210" s="146"/>
      <c r="J210" s="146"/>
    </row>
    <row r="211" spans="1:10" x14ac:dyDescent="0.25">
      <c r="A211" s="146"/>
      <c r="B211" s="146"/>
      <c r="C211" s="146"/>
      <c r="D211" s="146"/>
      <c r="E211" s="146"/>
      <c r="F211" s="146"/>
      <c r="G211" s="146"/>
      <c r="H211" s="146"/>
      <c r="I211" s="146"/>
      <c r="J211" s="146"/>
    </row>
    <row r="212" spans="1:10" x14ac:dyDescent="0.25">
      <c r="A212" s="146"/>
      <c r="B212" s="146"/>
      <c r="C212" s="146"/>
      <c r="D212" s="146"/>
      <c r="E212" s="146"/>
      <c r="F212" s="146"/>
      <c r="G212" s="146"/>
      <c r="H212" s="146"/>
      <c r="I212" s="146"/>
      <c r="J212" s="146"/>
    </row>
    <row r="213" spans="1:10" x14ac:dyDescent="0.25">
      <c r="A213" s="146"/>
      <c r="B213" s="146"/>
      <c r="C213" s="146"/>
      <c r="D213" s="146"/>
      <c r="E213" s="146"/>
      <c r="F213" s="146"/>
      <c r="G213" s="146"/>
      <c r="H213" s="146"/>
      <c r="I213" s="146"/>
      <c r="J213" s="146"/>
    </row>
    <row r="214" spans="1:10" x14ac:dyDescent="0.25">
      <c r="A214" s="146"/>
      <c r="B214" s="146"/>
      <c r="C214" s="146"/>
      <c r="D214" s="146"/>
      <c r="E214" s="146"/>
      <c r="F214" s="146"/>
      <c r="G214" s="146"/>
      <c r="H214" s="146"/>
      <c r="I214" s="146"/>
      <c r="J214" s="146"/>
    </row>
    <row r="215" spans="1:10" x14ac:dyDescent="0.25">
      <c r="A215" s="146"/>
      <c r="B215" s="146"/>
      <c r="C215" s="146"/>
      <c r="D215" s="146"/>
      <c r="E215" s="146"/>
      <c r="F215" s="146"/>
      <c r="G215" s="146"/>
      <c r="H215" s="146"/>
      <c r="I215" s="146"/>
      <c r="J215" s="146"/>
    </row>
    <row r="216" spans="1:10" x14ac:dyDescent="0.25">
      <c r="A216" s="146"/>
      <c r="B216" s="146"/>
      <c r="C216" s="146"/>
      <c r="D216" s="146"/>
      <c r="E216" s="146"/>
      <c r="F216" s="146"/>
      <c r="G216" s="146"/>
      <c r="H216" s="146"/>
      <c r="I216" s="146"/>
      <c r="J216" s="146"/>
    </row>
    <row r="217" spans="1:10" x14ac:dyDescent="0.25">
      <c r="A217" s="146"/>
      <c r="B217" s="146"/>
      <c r="C217" s="146"/>
      <c r="D217" s="146"/>
      <c r="E217" s="146"/>
      <c r="F217" s="146"/>
      <c r="G217" s="146"/>
      <c r="H217" s="146"/>
      <c r="I217" s="146"/>
      <c r="J217" s="146"/>
    </row>
    <row r="218" spans="1:10" x14ac:dyDescent="0.25">
      <c r="A218" s="146"/>
      <c r="B218" s="146"/>
      <c r="C218" s="146"/>
      <c r="D218" s="146"/>
      <c r="E218" s="146"/>
      <c r="F218" s="146"/>
      <c r="G218" s="146"/>
      <c r="H218" s="146"/>
      <c r="I218" s="146"/>
      <c r="J218" s="146"/>
    </row>
    <row r="219" spans="1:10" x14ac:dyDescent="0.25">
      <c r="A219" s="146"/>
      <c r="B219" s="146"/>
      <c r="C219" s="146"/>
      <c r="D219" s="146"/>
      <c r="E219" s="146"/>
      <c r="F219" s="146"/>
      <c r="G219" s="146"/>
      <c r="H219" s="146"/>
      <c r="I219" s="146"/>
      <c r="J219" s="146"/>
    </row>
    <row r="220" spans="1:10" x14ac:dyDescent="0.25">
      <c r="A220" s="146"/>
      <c r="B220" s="146"/>
      <c r="C220" s="146"/>
      <c r="D220" s="146"/>
      <c r="E220" s="146"/>
      <c r="F220" s="146"/>
      <c r="G220" s="146"/>
      <c r="H220" s="146"/>
      <c r="I220" s="146"/>
      <c r="J220" s="146"/>
    </row>
    <row r="221" spans="1:10" x14ac:dyDescent="0.25">
      <c r="A221" s="146"/>
      <c r="B221" s="146"/>
      <c r="C221" s="146"/>
      <c r="D221" s="146"/>
      <c r="E221" s="146"/>
      <c r="F221" s="146"/>
      <c r="G221" s="146"/>
      <c r="H221" s="146"/>
      <c r="I221" s="146"/>
      <c r="J221" s="146"/>
    </row>
    <row r="222" spans="1:10" x14ac:dyDescent="0.25">
      <c r="A222" s="146"/>
      <c r="B222" s="146"/>
      <c r="C222" s="146"/>
      <c r="D222" s="146"/>
      <c r="E222" s="146"/>
      <c r="F222" s="146"/>
      <c r="G222" s="146"/>
      <c r="H222" s="146"/>
      <c r="I222" s="146"/>
      <c r="J222" s="146"/>
    </row>
    <row r="223" spans="1:10" x14ac:dyDescent="0.25">
      <c r="A223" s="146"/>
      <c r="B223" s="146"/>
      <c r="C223" s="146"/>
      <c r="D223" s="146"/>
      <c r="E223" s="146"/>
      <c r="F223" s="146"/>
      <c r="G223" s="146"/>
      <c r="H223" s="146"/>
      <c r="I223" s="146"/>
      <c r="J223" s="146"/>
    </row>
  </sheetData>
  <mergeCells count="5">
    <mergeCell ref="A1:J1"/>
    <mergeCell ref="A2:J2"/>
    <mergeCell ref="A33:J33"/>
    <mergeCell ref="A36:J36"/>
    <mergeCell ref="A70:J70"/>
  </mergeCells>
  <pageMargins left="0.7" right="0.7" top="0.75" bottom="0.75" header="0.3" footer="0.3"/>
  <pageSetup orientation="portrait" horizontalDpi="4294967293" verticalDpi="4294967293" r:id="rId1"/>
  <rowBreaks count="1" manualBreakCount="1">
    <brk id="34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183D6-C938-4FE4-A514-41FF01D2FBCC}">
  <dimension ref="A1:AO108"/>
  <sheetViews>
    <sheetView zoomScaleNormal="100" workbookViewId="0">
      <selection activeCell="I27" sqref="I27"/>
    </sheetView>
  </sheetViews>
  <sheetFormatPr defaultColWidth="9.140625" defaultRowHeight="15" x14ac:dyDescent="0.25"/>
  <cols>
    <col min="1" max="1" width="2.7109375" style="32" customWidth="1"/>
    <col min="2" max="2" width="10" style="32" customWidth="1"/>
    <col min="3" max="3" width="11.85546875" style="32" customWidth="1"/>
    <col min="4" max="4" width="13.7109375" style="32" customWidth="1"/>
    <col min="5" max="5" width="11.140625" style="32" customWidth="1"/>
    <col min="6" max="6" width="4.5703125" style="32" customWidth="1"/>
    <col min="7" max="11" width="17" style="32" customWidth="1"/>
    <col min="12" max="12" width="3" style="32" customWidth="1"/>
    <col min="13" max="41" width="9.140625" style="146"/>
    <col min="42" max="16384" width="9.140625" style="32"/>
  </cols>
  <sheetData>
    <row r="1" spans="1:12" x14ac:dyDescent="0.25">
      <c r="A1" s="46"/>
      <c r="B1" s="36"/>
      <c r="C1" s="36"/>
      <c r="D1" s="36"/>
      <c r="E1" s="36"/>
      <c r="F1" s="36"/>
      <c r="G1" s="36"/>
      <c r="H1" s="36"/>
      <c r="I1" s="36"/>
      <c r="J1" s="36"/>
      <c r="K1" s="36"/>
      <c r="L1" s="139"/>
    </row>
    <row r="2" spans="1:12" x14ac:dyDescent="0.25">
      <c r="A2" s="47"/>
      <c r="B2" s="75" t="str">
        <f xml:space="preserve"> "Schedule C (Form 990 or 990-EZ) "&amp;Calculations!B1</f>
        <v>Schedule C (Form 990 or 990-EZ) 2019</v>
      </c>
      <c r="C2" s="33"/>
      <c r="D2" s="33"/>
      <c r="E2" s="33"/>
      <c r="F2" s="33"/>
      <c r="G2" s="33"/>
      <c r="H2" s="33"/>
      <c r="I2" s="33"/>
      <c r="J2" s="33"/>
      <c r="K2" s="76" t="s">
        <v>95</v>
      </c>
      <c r="L2" s="114"/>
    </row>
    <row r="3" spans="1:12" ht="15.75" x14ac:dyDescent="0.25">
      <c r="A3" s="47"/>
      <c r="B3" s="28" t="s">
        <v>57</v>
      </c>
      <c r="C3" s="29" t="s">
        <v>59</v>
      </c>
      <c r="D3" s="30"/>
      <c r="E3" s="30"/>
      <c r="F3" s="30"/>
      <c r="G3" s="30"/>
      <c r="H3" s="31"/>
      <c r="I3" s="31"/>
      <c r="J3" s="31"/>
      <c r="K3" s="40"/>
      <c r="L3" s="114"/>
    </row>
    <row r="4" spans="1:12" ht="15.75" x14ac:dyDescent="0.25">
      <c r="A4" s="47"/>
      <c r="B4" s="30"/>
      <c r="C4" s="29" t="s">
        <v>58</v>
      </c>
      <c r="D4" s="30"/>
      <c r="E4" s="30"/>
      <c r="F4" s="30"/>
      <c r="G4" s="30"/>
      <c r="H4" s="31"/>
      <c r="I4" s="31"/>
      <c r="J4" s="31"/>
      <c r="K4" s="40"/>
      <c r="L4" s="114"/>
    </row>
    <row r="5" spans="1:12" x14ac:dyDescent="0.25">
      <c r="A5" s="47"/>
      <c r="B5" s="34" t="s">
        <v>60</v>
      </c>
      <c r="C5" s="34"/>
      <c r="D5" s="38" t="s">
        <v>61</v>
      </c>
      <c r="E5" s="34"/>
      <c r="F5" s="34"/>
      <c r="G5" s="34"/>
      <c r="H5" s="35"/>
      <c r="I5" s="35"/>
      <c r="J5" s="35"/>
      <c r="K5" s="36"/>
      <c r="L5" s="114"/>
    </row>
    <row r="6" spans="1:12" x14ac:dyDescent="0.25">
      <c r="A6" s="47"/>
      <c r="B6" s="30"/>
      <c r="C6" s="30"/>
      <c r="D6" s="39" t="s">
        <v>162</v>
      </c>
      <c r="E6" s="30"/>
      <c r="F6" s="30"/>
      <c r="G6" s="30"/>
      <c r="H6" s="31"/>
      <c r="I6" s="31"/>
      <c r="J6" s="31"/>
      <c r="K6" s="40"/>
      <c r="L6" s="114"/>
    </row>
    <row r="7" spans="1:12" x14ac:dyDescent="0.25">
      <c r="A7" s="47"/>
      <c r="B7" s="37" t="s">
        <v>62</v>
      </c>
      <c r="C7" s="138"/>
      <c r="D7" s="39" t="s">
        <v>63</v>
      </c>
      <c r="E7" s="138"/>
      <c r="F7" s="138"/>
      <c r="G7" s="138"/>
      <c r="H7" s="31"/>
      <c r="I7" s="31"/>
      <c r="J7" s="31"/>
      <c r="K7" s="40"/>
      <c r="L7" s="114"/>
    </row>
    <row r="8" spans="1:12" x14ac:dyDescent="0.25">
      <c r="A8" s="47"/>
      <c r="B8" s="191" t="s">
        <v>94</v>
      </c>
      <c r="C8" s="191"/>
      <c r="D8" s="191"/>
      <c r="E8" s="191"/>
      <c r="F8" s="191"/>
      <c r="G8" s="191"/>
      <c r="H8" s="191"/>
      <c r="I8" s="192"/>
      <c r="J8" s="190" t="s">
        <v>64</v>
      </c>
      <c r="K8" s="190" t="s">
        <v>65</v>
      </c>
      <c r="L8" s="114"/>
    </row>
    <row r="9" spans="1:12" x14ac:dyDescent="0.25">
      <c r="A9" s="47"/>
      <c r="B9" s="193" t="s">
        <v>96</v>
      </c>
      <c r="C9" s="193"/>
      <c r="D9" s="193"/>
      <c r="E9" s="193"/>
      <c r="F9" s="193"/>
      <c r="G9" s="193"/>
      <c r="H9" s="193"/>
      <c r="I9" s="194"/>
      <c r="J9" s="190"/>
      <c r="K9" s="190"/>
      <c r="L9" s="114"/>
    </row>
    <row r="10" spans="1:12" x14ac:dyDescent="0.25">
      <c r="A10" s="47"/>
      <c r="B10" s="140" t="s">
        <v>66</v>
      </c>
      <c r="C10" s="195" t="s">
        <v>28</v>
      </c>
      <c r="D10" s="196"/>
      <c r="E10" s="196"/>
      <c r="F10" s="196"/>
      <c r="G10" s="196"/>
      <c r="H10" s="196"/>
      <c r="I10" s="197"/>
      <c r="J10" s="41">
        <f>+Calculations!C37</f>
        <v>0</v>
      </c>
      <c r="K10" s="45"/>
      <c r="L10" s="114"/>
    </row>
    <row r="11" spans="1:12" x14ac:dyDescent="0.25">
      <c r="A11" s="47"/>
      <c r="B11" s="140" t="s">
        <v>19</v>
      </c>
      <c r="C11" s="198" t="s">
        <v>29</v>
      </c>
      <c r="D11" s="199"/>
      <c r="E11" s="199"/>
      <c r="F11" s="199"/>
      <c r="G11" s="199"/>
      <c r="H11" s="199"/>
      <c r="I11" s="200"/>
      <c r="J11" s="41">
        <f>+Calculations!C38</f>
        <v>0</v>
      </c>
      <c r="K11" s="45"/>
      <c r="L11" s="114"/>
    </row>
    <row r="12" spans="1:12" x14ac:dyDescent="0.25">
      <c r="A12" s="47"/>
      <c r="B12" s="140" t="s">
        <v>20</v>
      </c>
      <c r="C12" s="199" t="s">
        <v>30</v>
      </c>
      <c r="D12" s="199"/>
      <c r="E12" s="199"/>
      <c r="F12" s="199"/>
      <c r="G12" s="199"/>
      <c r="H12" s="199"/>
      <c r="I12" s="200"/>
      <c r="J12" s="41">
        <f>+Calculations!C39</f>
        <v>0</v>
      </c>
      <c r="K12" s="46"/>
      <c r="L12" s="114"/>
    </row>
    <row r="13" spans="1:12" x14ac:dyDescent="0.25">
      <c r="A13" s="47"/>
      <c r="B13" s="140" t="s">
        <v>21</v>
      </c>
      <c r="C13" s="199" t="s">
        <v>31</v>
      </c>
      <c r="D13" s="199"/>
      <c r="E13" s="199"/>
      <c r="F13" s="199"/>
      <c r="G13" s="199"/>
      <c r="H13" s="199"/>
      <c r="I13" s="200"/>
      <c r="J13" s="41">
        <f>+Calculations!C40</f>
        <v>0</v>
      </c>
      <c r="K13" s="46"/>
      <c r="L13" s="114"/>
    </row>
    <row r="14" spans="1:12" x14ac:dyDescent="0.25">
      <c r="A14" s="47"/>
      <c r="B14" s="140" t="s">
        <v>22</v>
      </c>
      <c r="C14" s="199" t="s">
        <v>32</v>
      </c>
      <c r="D14" s="199"/>
      <c r="E14" s="199"/>
      <c r="F14" s="199"/>
      <c r="G14" s="199"/>
      <c r="H14" s="199"/>
      <c r="I14" s="200"/>
      <c r="J14" s="41">
        <f>+Calculations!C41</f>
        <v>0</v>
      </c>
      <c r="K14" s="46"/>
      <c r="L14" s="114"/>
    </row>
    <row r="15" spans="1:12" x14ac:dyDescent="0.25">
      <c r="A15" s="47"/>
      <c r="B15" s="140" t="s">
        <v>23</v>
      </c>
      <c r="C15" s="198" t="s">
        <v>67</v>
      </c>
      <c r="D15" s="199"/>
      <c r="E15" s="199"/>
      <c r="F15" s="199"/>
      <c r="G15" s="199"/>
      <c r="H15" s="199"/>
      <c r="I15" s="200"/>
      <c r="J15" s="55">
        <f>+Calculations!C42</f>
        <v>0</v>
      </c>
      <c r="K15" s="46"/>
      <c r="L15" s="114"/>
    </row>
    <row r="16" spans="1:12" x14ac:dyDescent="0.25">
      <c r="A16" s="47"/>
      <c r="B16" s="140"/>
      <c r="C16" s="49" t="s">
        <v>68</v>
      </c>
      <c r="D16" s="50"/>
      <c r="E16" s="51"/>
      <c r="F16" s="64"/>
      <c r="G16" s="63" t="s">
        <v>69</v>
      </c>
      <c r="H16" s="53"/>
      <c r="I16" s="51"/>
      <c r="J16" s="57"/>
      <c r="K16" s="58"/>
      <c r="L16" s="114"/>
    </row>
    <row r="17" spans="1:12" x14ac:dyDescent="0.25">
      <c r="A17" s="47"/>
      <c r="B17" s="140"/>
      <c r="C17" s="52" t="s">
        <v>70</v>
      </c>
      <c r="D17" s="50"/>
      <c r="E17" s="50"/>
      <c r="F17" s="64"/>
      <c r="G17" s="50" t="s">
        <v>75</v>
      </c>
      <c r="H17" s="53"/>
      <c r="I17" s="51"/>
      <c r="J17" s="59"/>
      <c r="K17" s="60"/>
      <c r="L17" s="114"/>
    </row>
    <row r="18" spans="1:12" x14ac:dyDescent="0.25">
      <c r="A18" s="47"/>
      <c r="B18" s="140"/>
      <c r="C18" s="52" t="s">
        <v>71</v>
      </c>
      <c r="D18" s="50"/>
      <c r="E18" s="50"/>
      <c r="F18" s="64"/>
      <c r="G18" s="50" t="s">
        <v>76</v>
      </c>
      <c r="H18" s="53"/>
      <c r="I18" s="51"/>
      <c r="J18" s="59"/>
      <c r="K18" s="60"/>
      <c r="L18" s="114"/>
    </row>
    <row r="19" spans="1:12" x14ac:dyDescent="0.25">
      <c r="A19" s="47"/>
      <c r="B19" s="140"/>
      <c r="C19" s="52" t="s">
        <v>72</v>
      </c>
      <c r="D19" s="50"/>
      <c r="E19" s="50"/>
      <c r="F19" s="64"/>
      <c r="G19" s="50" t="s">
        <v>77</v>
      </c>
      <c r="H19" s="53"/>
      <c r="I19" s="51"/>
      <c r="J19" s="59"/>
      <c r="K19" s="60"/>
      <c r="L19" s="114"/>
    </row>
    <row r="20" spans="1:12" x14ac:dyDescent="0.25">
      <c r="A20" s="47"/>
      <c r="B20" s="140"/>
      <c r="C20" s="54" t="s">
        <v>73</v>
      </c>
      <c r="D20" s="43"/>
      <c r="E20" s="50"/>
      <c r="F20" s="65"/>
      <c r="G20" s="43" t="s">
        <v>78</v>
      </c>
      <c r="H20" s="33"/>
      <c r="I20" s="44"/>
      <c r="J20" s="59"/>
      <c r="K20" s="60"/>
      <c r="L20" s="114"/>
    </row>
    <row r="21" spans="1:12" x14ac:dyDescent="0.25">
      <c r="A21" s="47"/>
      <c r="B21" s="42"/>
      <c r="C21" s="54" t="s">
        <v>74</v>
      </c>
      <c r="D21" s="43"/>
      <c r="E21" s="50"/>
      <c r="F21" s="65"/>
      <c r="G21" s="48" t="s">
        <v>79</v>
      </c>
      <c r="H21" s="33"/>
      <c r="I21" s="43"/>
      <c r="J21" s="61"/>
      <c r="K21" s="62"/>
      <c r="L21" s="114"/>
    </row>
    <row r="22" spans="1:12" x14ac:dyDescent="0.25">
      <c r="A22" s="47"/>
      <c r="B22" s="140" t="s">
        <v>24</v>
      </c>
      <c r="C22" s="105" t="s">
        <v>34</v>
      </c>
      <c r="D22" s="40"/>
      <c r="E22" s="40"/>
      <c r="F22" s="40"/>
      <c r="G22" s="40"/>
      <c r="H22" s="31"/>
      <c r="I22" s="31"/>
      <c r="J22" s="56">
        <f>+Calculations!C43</f>
        <v>0</v>
      </c>
      <c r="K22" s="47"/>
      <c r="L22" s="114"/>
    </row>
    <row r="23" spans="1:12" x14ac:dyDescent="0.25">
      <c r="A23" s="47"/>
      <c r="B23" s="140" t="s">
        <v>25</v>
      </c>
      <c r="C23" s="141" t="s">
        <v>35</v>
      </c>
      <c r="D23" s="40"/>
      <c r="E23" s="40"/>
      <c r="F23" s="40"/>
      <c r="G23" s="40"/>
      <c r="H23" s="31"/>
      <c r="I23" s="31"/>
      <c r="J23" s="82" t="str">
        <f>IF(+Calculations!C44=0,"-0-",+Calculations!C44)</f>
        <v>-0-</v>
      </c>
      <c r="K23" s="46"/>
      <c r="L23" s="114"/>
    </row>
    <row r="24" spans="1:12" x14ac:dyDescent="0.25">
      <c r="A24" s="47"/>
      <c r="B24" s="140" t="s">
        <v>26</v>
      </c>
      <c r="C24" s="141" t="s">
        <v>36</v>
      </c>
      <c r="D24" s="40"/>
      <c r="E24" s="40"/>
      <c r="F24" s="40"/>
      <c r="G24" s="40"/>
      <c r="H24" s="31"/>
      <c r="I24" s="31"/>
      <c r="J24" s="82" t="str">
        <f>IF(+Calculations!C45=0,"-0-",+Calculations!C45)</f>
        <v>-0-</v>
      </c>
      <c r="K24" s="45"/>
      <c r="L24" s="114"/>
    </row>
    <row r="25" spans="1:12" x14ac:dyDescent="0.25">
      <c r="A25" s="47"/>
      <c r="B25" s="140" t="s">
        <v>42</v>
      </c>
      <c r="C25" s="142" t="s">
        <v>80</v>
      </c>
      <c r="D25" s="40"/>
      <c r="E25" s="40"/>
      <c r="F25" s="31"/>
      <c r="G25" s="40"/>
      <c r="H25" s="31"/>
      <c r="I25" s="31"/>
      <c r="J25" s="31"/>
      <c r="K25" s="40"/>
      <c r="L25" s="114"/>
    </row>
    <row r="26" spans="1:12" x14ac:dyDescent="0.25">
      <c r="A26" s="47"/>
      <c r="B26" s="40"/>
      <c r="C26" s="40" t="s">
        <v>81</v>
      </c>
      <c r="D26" s="40"/>
      <c r="E26" s="105"/>
      <c r="F26" s="31"/>
      <c r="G26" s="40"/>
      <c r="H26" s="31"/>
      <c r="I26" s="31"/>
      <c r="J26" s="143" t="s">
        <v>82</v>
      </c>
      <c r="K26" s="112" t="s">
        <v>83</v>
      </c>
      <c r="L26" s="114"/>
    </row>
    <row r="27" spans="1:12" x14ac:dyDescent="0.25">
      <c r="A27" s="47"/>
      <c r="B27" s="40"/>
      <c r="C27" s="40"/>
      <c r="D27" s="40"/>
      <c r="E27" s="105"/>
      <c r="F27" s="31"/>
      <c r="G27" s="40"/>
      <c r="H27" s="31"/>
      <c r="I27" s="31"/>
      <c r="J27" s="143"/>
      <c r="K27" s="112"/>
      <c r="L27" s="114"/>
    </row>
    <row r="28" spans="1:12" x14ac:dyDescent="0.25">
      <c r="A28" s="47"/>
      <c r="B28" s="191" t="s">
        <v>84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14"/>
    </row>
    <row r="29" spans="1:12" x14ac:dyDescent="0.25">
      <c r="A29" s="47"/>
      <c r="B29" s="201" t="s">
        <v>85</v>
      </c>
      <c r="C29" s="201"/>
      <c r="D29" s="201"/>
      <c r="E29" s="201"/>
      <c r="F29" s="201"/>
      <c r="G29" s="201"/>
      <c r="H29" s="201"/>
      <c r="I29" s="201"/>
      <c r="J29" s="201"/>
      <c r="K29" s="201"/>
      <c r="L29" s="114"/>
    </row>
    <row r="30" spans="1:12" x14ac:dyDescent="0.25">
      <c r="A30" s="47"/>
      <c r="B30" s="201" t="s">
        <v>86</v>
      </c>
      <c r="C30" s="201"/>
      <c r="D30" s="201"/>
      <c r="E30" s="201"/>
      <c r="F30" s="201"/>
      <c r="G30" s="201"/>
      <c r="H30" s="201"/>
      <c r="I30" s="201"/>
      <c r="J30" s="201"/>
      <c r="K30" s="201"/>
      <c r="L30" s="114"/>
    </row>
    <row r="31" spans="1:12" x14ac:dyDescent="0.25">
      <c r="A31" s="47"/>
      <c r="B31" s="40"/>
      <c r="C31" s="40"/>
      <c r="D31" s="40"/>
      <c r="E31" s="105"/>
      <c r="F31" s="31"/>
      <c r="G31" s="40"/>
      <c r="H31" s="31"/>
      <c r="I31" s="31"/>
      <c r="J31" s="31"/>
      <c r="K31" s="40"/>
      <c r="L31" s="114"/>
    </row>
    <row r="32" spans="1:12" x14ac:dyDescent="0.25">
      <c r="A32" s="47"/>
      <c r="B32" s="189" t="s">
        <v>44</v>
      </c>
      <c r="C32" s="189"/>
      <c r="D32" s="189"/>
      <c r="E32" s="189"/>
      <c r="F32" s="189"/>
      <c r="G32" s="189"/>
      <c r="H32" s="189"/>
      <c r="I32" s="189"/>
      <c r="J32" s="189"/>
      <c r="K32" s="189"/>
      <c r="L32" s="114"/>
    </row>
    <row r="33" spans="1:12" ht="30.75" customHeight="1" x14ac:dyDescent="0.25">
      <c r="A33" s="47"/>
      <c r="B33" s="77" t="s">
        <v>87</v>
      </c>
      <c r="C33" s="77"/>
      <c r="D33" s="77"/>
      <c r="E33" s="77"/>
      <c r="F33" s="69"/>
      <c r="G33" s="78" t="str">
        <f>+Calculations!D50</f>
        <v>(a) 2016</v>
      </c>
      <c r="H33" s="78" t="str">
        <f>+Calculations!E50</f>
        <v>(b) 2017</v>
      </c>
      <c r="I33" s="78" t="str">
        <f>+Calculations!F50</f>
        <v>(c) 2018</v>
      </c>
      <c r="J33" s="79" t="str">
        <f>+Calculations!G50</f>
        <v>(d) 2019</v>
      </c>
      <c r="K33" s="80" t="s">
        <v>45</v>
      </c>
      <c r="L33" s="114"/>
    </row>
    <row r="34" spans="1:12" ht="21" customHeight="1" x14ac:dyDescent="0.25">
      <c r="A34" s="47"/>
      <c r="B34" s="71" t="s">
        <v>89</v>
      </c>
      <c r="C34" s="66" t="s">
        <v>88</v>
      </c>
      <c r="D34" s="66"/>
      <c r="E34" s="53"/>
      <c r="F34" s="53"/>
      <c r="G34" s="73">
        <f>+Calculations!D51</f>
        <v>0</v>
      </c>
      <c r="H34" s="73">
        <f>+Calculations!E51</f>
        <v>0</v>
      </c>
      <c r="I34" s="73">
        <f>+Calculations!F51</f>
        <v>0</v>
      </c>
      <c r="J34" s="73">
        <f>+Calculations!G51</f>
        <v>0</v>
      </c>
      <c r="K34" s="67">
        <f>+Calculations!H51</f>
        <v>0</v>
      </c>
      <c r="L34" s="114"/>
    </row>
    <row r="35" spans="1:12" ht="21" customHeight="1" x14ac:dyDescent="0.25">
      <c r="A35" s="47"/>
      <c r="B35" s="71" t="s">
        <v>19</v>
      </c>
      <c r="C35" s="66" t="s">
        <v>93</v>
      </c>
      <c r="D35" s="66"/>
      <c r="E35" s="53"/>
      <c r="F35" s="53"/>
      <c r="G35" s="74"/>
      <c r="H35" s="74"/>
      <c r="I35" s="74"/>
      <c r="J35" s="74"/>
      <c r="K35" s="67">
        <f>+Calculations!H52</f>
        <v>0</v>
      </c>
      <c r="L35" s="114"/>
    </row>
    <row r="36" spans="1:12" ht="21" customHeight="1" x14ac:dyDescent="0.25">
      <c r="A36" s="47"/>
      <c r="B36" s="71" t="s">
        <v>20</v>
      </c>
      <c r="C36" s="66" t="s">
        <v>90</v>
      </c>
      <c r="D36" s="66"/>
      <c r="E36" s="53"/>
      <c r="F36" s="53"/>
      <c r="G36" s="73">
        <f>+Calculations!D53</f>
        <v>0</v>
      </c>
      <c r="H36" s="73">
        <f>+Calculations!E53</f>
        <v>0</v>
      </c>
      <c r="I36" s="73">
        <f>+Calculations!F53</f>
        <v>0</v>
      </c>
      <c r="J36" s="73">
        <f>+Calculations!G53</f>
        <v>0</v>
      </c>
      <c r="K36" s="67">
        <f>+Calculations!H53</f>
        <v>0</v>
      </c>
      <c r="L36" s="114"/>
    </row>
    <row r="37" spans="1:12" ht="21" customHeight="1" x14ac:dyDescent="0.25">
      <c r="A37" s="47"/>
      <c r="B37" s="72" t="s">
        <v>21</v>
      </c>
      <c r="C37" s="70" t="s">
        <v>91</v>
      </c>
      <c r="D37" s="70"/>
      <c r="E37" s="33"/>
      <c r="F37" s="33"/>
      <c r="G37" s="73">
        <f>+Calculations!D54</f>
        <v>0</v>
      </c>
      <c r="H37" s="73">
        <f>+Calculations!E54</f>
        <v>0</v>
      </c>
      <c r="I37" s="73">
        <f>+Calculations!F54</f>
        <v>0</v>
      </c>
      <c r="J37" s="73">
        <f>+Calculations!G54</f>
        <v>0</v>
      </c>
      <c r="K37" s="68">
        <f>+Calculations!H54</f>
        <v>0</v>
      </c>
      <c r="L37" s="114"/>
    </row>
    <row r="38" spans="1:12" ht="21" customHeight="1" x14ac:dyDescent="0.25">
      <c r="A38" s="47"/>
      <c r="B38" s="71" t="s">
        <v>22</v>
      </c>
      <c r="C38" s="66" t="s">
        <v>114</v>
      </c>
      <c r="D38" s="66"/>
      <c r="E38" s="53"/>
      <c r="F38" s="53"/>
      <c r="G38" s="74"/>
      <c r="H38" s="74"/>
      <c r="I38" s="74"/>
      <c r="J38" s="74"/>
      <c r="K38" s="67">
        <f>+Calculations!H55</f>
        <v>0</v>
      </c>
      <c r="L38" s="114"/>
    </row>
    <row r="39" spans="1:12" ht="21" customHeight="1" x14ac:dyDescent="0.25">
      <c r="A39" s="47"/>
      <c r="B39" s="71" t="s">
        <v>23</v>
      </c>
      <c r="C39" s="66" t="s">
        <v>92</v>
      </c>
      <c r="D39" s="66"/>
      <c r="E39" s="53"/>
      <c r="F39" s="53"/>
      <c r="G39" s="73">
        <f>+Calculations!D56</f>
        <v>0</v>
      </c>
      <c r="H39" s="73">
        <f>+Calculations!E56</f>
        <v>0</v>
      </c>
      <c r="I39" s="73">
        <f>+Calculations!F56</f>
        <v>0</v>
      </c>
      <c r="J39" s="73">
        <f>+Calculations!G56</f>
        <v>0</v>
      </c>
      <c r="K39" s="67">
        <f>+Calculations!H56</f>
        <v>0</v>
      </c>
      <c r="L39" s="114"/>
    </row>
    <row r="40" spans="1:12" x14ac:dyDescent="0.25">
      <c r="A40" s="47"/>
      <c r="B40" s="40"/>
      <c r="C40" s="40"/>
      <c r="D40" s="40"/>
      <c r="E40" s="105"/>
      <c r="F40" s="31"/>
      <c r="G40" s="40"/>
      <c r="H40" s="31"/>
      <c r="I40" s="31"/>
      <c r="J40" s="31"/>
      <c r="K40" s="144" t="str">
        <f>+B2</f>
        <v>Schedule C (Form 990 or 990-EZ) 2019</v>
      </c>
      <c r="L40" s="114"/>
    </row>
    <row r="41" spans="1:12" x14ac:dyDescent="0.25">
      <c r="A41" s="47"/>
      <c r="B41" s="40"/>
      <c r="C41" s="40"/>
      <c r="D41" s="40"/>
      <c r="E41" s="105"/>
      <c r="F41" s="31"/>
      <c r="G41" s="40"/>
      <c r="H41" s="31"/>
      <c r="I41" s="31"/>
      <c r="J41" s="31"/>
      <c r="K41" s="40"/>
      <c r="L41" s="114"/>
    </row>
    <row r="42" spans="1:12" x14ac:dyDescent="0.25">
      <c r="A42" s="47"/>
      <c r="B42" s="40"/>
      <c r="C42" s="40"/>
      <c r="D42" s="40"/>
      <c r="E42" s="105"/>
      <c r="F42" s="31"/>
      <c r="G42" s="40"/>
      <c r="H42" s="31"/>
      <c r="I42" s="31"/>
      <c r="J42" s="31"/>
      <c r="K42" s="40"/>
      <c r="L42" s="114"/>
    </row>
    <row r="43" spans="1:12" x14ac:dyDescent="0.25">
      <c r="A43" s="47"/>
      <c r="B43" s="40"/>
      <c r="C43" s="40"/>
      <c r="D43" s="40"/>
      <c r="E43" s="105"/>
      <c r="F43" s="31"/>
      <c r="G43" s="40"/>
      <c r="H43" s="31"/>
      <c r="I43" s="31"/>
      <c r="J43" s="31"/>
      <c r="K43" s="40"/>
      <c r="L43" s="114"/>
    </row>
    <row r="44" spans="1:12" x14ac:dyDescent="0.25">
      <c r="A44" s="47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114"/>
    </row>
    <row r="45" spans="1:12" x14ac:dyDescent="0.25">
      <c r="A45" s="47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114"/>
    </row>
    <row r="46" spans="1:12" x14ac:dyDescent="0.25">
      <c r="A46" s="47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114"/>
    </row>
    <row r="47" spans="1:12" x14ac:dyDescent="0.25">
      <c r="A47" s="47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114"/>
    </row>
    <row r="48" spans="1:12" x14ac:dyDescent="0.25">
      <c r="A48" s="47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114"/>
    </row>
    <row r="49" spans="1:12" x14ac:dyDescent="0.25">
      <c r="A49" s="145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65"/>
    </row>
    <row r="50" spans="1:12" s="146" customFormat="1" x14ac:dyDescent="0.25"/>
    <row r="51" spans="1:12" s="146" customFormat="1" x14ac:dyDescent="0.25"/>
    <row r="52" spans="1:12" s="146" customFormat="1" x14ac:dyDescent="0.25"/>
    <row r="53" spans="1:12" s="146" customFormat="1" x14ac:dyDescent="0.25"/>
    <row r="54" spans="1:12" s="146" customFormat="1" x14ac:dyDescent="0.25"/>
    <row r="55" spans="1:12" s="146" customFormat="1" x14ac:dyDescent="0.25"/>
    <row r="56" spans="1:12" s="146" customFormat="1" x14ac:dyDescent="0.25"/>
    <row r="57" spans="1:12" s="146" customFormat="1" x14ac:dyDescent="0.25"/>
    <row r="58" spans="1:12" s="146" customFormat="1" x14ac:dyDescent="0.25"/>
    <row r="59" spans="1:12" s="146" customFormat="1" x14ac:dyDescent="0.25"/>
    <row r="60" spans="1:12" s="146" customFormat="1" x14ac:dyDescent="0.25"/>
    <row r="61" spans="1:12" s="146" customFormat="1" x14ac:dyDescent="0.25"/>
    <row r="62" spans="1:12" s="146" customFormat="1" x14ac:dyDescent="0.25"/>
    <row r="63" spans="1:12" s="146" customFormat="1" x14ac:dyDescent="0.25"/>
    <row r="64" spans="1:12" s="146" customFormat="1" x14ac:dyDescent="0.25"/>
    <row r="65" s="146" customFormat="1" x14ac:dyDescent="0.25"/>
    <row r="66" s="146" customFormat="1" x14ac:dyDescent="0.25"/>
    <row r="67" s="146" customFormat="1" x14ac:dyDescent="0.25"/>
    <row r="68" s="146" customFormat="1" x14ac:dyDescent="0.25"/>
    <row r="69" s="146" customFormat="1" x14ac:dyDescent="0.25"/>
    <row r="70" s="146" customFormat="1" x14ac:dyDescent="0.25"/>
    <row r="71" s="146" customFormat="1" x14ac:dyDescent="0.25"/>
    <row r="72" s="146" customFormat="1" x14ac:dyDescent="0.25"/>
    <row r="73" s="146" customFormat="1" x14ac:dyDescent="0.25"/>
    <row r="74" s="146" customFormat="1" x14ac:dyDescent="0.25"/>
    <row r="75" s="146" customFormat="1" x14ac:dyDescent="0.25"/>
    <row r="76" s="146" customFormat="1" x14ac:dyDescent="0.25"/>
    <row r="77" s="146" customFormat="1" x14ac:dyDescent="0.25"/>
    <row r="78" s="146" customFormat="1" x14ac:dyDescent="0.25"/>
    <row r="79" s="146" customFormat="1" x14ac:dyDescent="0.25"/>
    <row r="80" s="146" customFormat="1" x14ac:dyDescent="0.25"/>
    <row r="81" s="146" customFormat="1" x14ac:dyDescent="0.25"/>
    <row r="82" s="146" customFormat="1" x14ac:dyDescent="0.25"/>
    <row r="83" s="146" customFormat="1" x14ac:dyDescent="0.25"/>
    <row r="84" s="146" customFormat="1" x14ac:dyDescent="0.25"/>
    <row r="85" s="146" customFormat="1" x14ac:dyDescent="0.25"/>
    <row r="86" s="146" customFormat="1" x14ac:dyDescent="0.25"/>
    <row r="87" s="146" customFormat="1" x14ac:dyDescent="0.25"/>
    <row r="88" s="146" customFormat="1" x14ac:dyDescent="0.25"/>
    <row r="89" s="146" customFormat="1" x14ac:dyDescent="0.25"/>
    <row r="90" s="146" customFormat="1" x14ac:dyDescent="0.25"/>
    <row r="91" s="146" customFormat="1" x14ac:dyDescent="0.25"/>
    <row r="92" s="146" customFormat="1" x14ac:dyDescent="0.25"/>
    <row r="93" s="146" customFormat="1" x14ac:dyDescent="0.25"/>
    <row r="94" s="146" customFormat="1" x14ac:dyDescent="0.25"/>
    <row r="95" s="146" customFormat="1" x14ac:dyDescent="0.25"/>
    <row r="96" s="146" customFormat="1" x14ac:dyDescent="0.25"/>
    <row r="97" s="146" customFormat="1" x14ac:dyDescent="0.25"/>
    <row r="98" s="146" customFormat="1" x14ac:dyDescent="0.25"/>
    <row r="99" s="146" customFormat="1" x14ac:dyDescent="0.25"/>
    <row r="100" s="146" customFormat="1" x14ac:dyDescent="0.25"/>
    <row r="101" s="146" customFormat="1" x14ac:dyDescent="0.25"/>
    <row r="102" s="146" customFormat="1" x14ac:dyDescent="0.25"/>
    <row r="103" s="146" customFormat="1" x14ac:dyDescent="0.25"/>
    <row r="104" s="146" customFormat="1" x14ac:dyDescent="0.25"/>
    <row r="105" s="146" customFormat="1" x14ac:dyDescent="0.25"/>
    <row r="106" s="146" customFormat="1" x14ac:dyDescent="0.25"/>
    <row r="107" s="146" customFormat="1" x14ac:dyDescent="0.25"/>
    <row r="108" s="146" customFormat="1" x14ac:dyDescent="0.25"/>
  </sheetData>
  <mergeCells count="14">
    <mergeCell ref="B32:K32"/>
    <mergeCell ref="J8:J9"/>
    <mergeCell ref="K8:K9"/>
    <mergeCell ref="B8:I8"/>
    <mergeCell ref="B9:I9"/>
    <mergeCell ref="C10:I10"/>
    <mergeCell ref="C11:I11"/>
    <mergeCell ref="C12:I12"/>
    <mergeCell ref="C13:I13"/>
    <mergeCell ref="C14:I14"/>
    <mergeCell ref="C15:I15"/>
    <mergeCell ref="B28:K28"/>
    <mergeCell ref="B29:K29"/>
    <mergeCell ref="B30:K30"/>
  </mergeCells>
  <pageMargins left="0.7" right="0.7" top="0.75" bottom="0.75" header="0.3" footer="0.3"/>
  <pageSetup scale="63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C8B6C-1FD3-4CE3-8F0F-8EE4658B0657}">
  <dimension ref="A1:W56"/>
  <sheetViews>
    <sheetView topLeftCell="A19" zoomScaleNormal="100" workbookViewId="0">
      <selection activeCell="J20" sqref="J20:J21"/>
    </sheetView>
  </sheetViews>
  <sheetFormatPr defaultRowHeight="15" x14ac:dyDescent="0.25"/>
  <cols>
    <col min="1" max="1" width="9.140625" bestFit="1" customWidth="1"/>
    <col min="2" max="2" width="13.140625" customWidth="1"/>
    <col min="3" max="3" width="13.7109375" customWidth="1"/>
    <col min="4" max="4" width="15" style="2" customWidth="1"/>
    <col min="5" max="5" width="11.42578125" style="1" bestFit="1" customWidth="1"/>
    <col min="6" max="6" width="11.140625" bestFit="1" customWidth="1"/>
    <col min="7" max="9" width="11.140625" customWidth="1"/>
    <col min="10" max="10" width="13.7109375" style="1" bestFit="1" customWidth="1"/>
    <col min="11" max="11" width="11.140625" style="1" customWidth="1"/>
    <col min="12" max="12" width="11.140625" style="101" customWidth="1"/>
    <col min="13" max="13" width="21.140625" style="2" customWidth="1"/>
    <col min="14" max="14" width="12.5703125" style="2" customWidth="1"/>
    <col min="15" max="15" width="8.85546875" style="2"/>
    <col min="16" max="16" width="11.140625" style="2" bestFit="1" customWidth="1"/>
    <col min="17" max="18" width="11.140625" style="2" customWidth="1"/>
    <col min="19" max="19" width="8.85546875" style="2"/>
    <col min="20" max="20" width="10.7109375" style="2" customWidth="1"/>
    <col min="21" max="22" width="8.85546875" style="2"/>
    <col min="23" max="23" width="11.140625" style="1" customWidth="1"/>
  </cols>
  <sheetData>
    <row r="1" spans="1:23" x14ac:dyDescent="0.25">
      <c r="A1" t="s">
        <v>11</v>
      </c>
      <c r="B1" s="136">
        <f>+Input!M8</f>
        <v>2019</v>
      </c>
      <c r="P1" s="2" t="s">
        <v>98</v>
      </c>
      <c r="T1" s="2" t="s">
        <v>116</v>
      </c>
    </row>
    <row r="2" spans="1:23" x14ac:dyDescent="0.25">
      <c r="A2" t="s">
        <v>163</v>
      </c>
      <c r="B2">
        <v>2580</v>
      </c>
      <c r="O2" s="2" t="s">
        <v>2</v>
      </c>
      <c r="P2" s="2" t="s">
        <v>115</v>
      </c>
      <c r="Q2" s="2" t="s">
        <v>7</v>
      </c>
      <c r="R2" s="2" t="s">
        <v>9</v>
      </c>
      <c r="S2" s="2" t="s">
        <v>3</v>
      </c>
      <c r="T2" s="2" t="s">
        <v>115</v>
      </c>
      <c r="U2" s="2" t="s">
        <v>8</v>
      </c>
      <c r="V2" s="2" t="s">
        <v>10</v>
      </c>
    </row>
    <row r="3" spans="1:23" x14ac:dyDescent="0.25">
      <c r="A3" s="26" t="s">
        <v>147</v>
      </c>
      <c r="M3" s="2">
        <v>500000</v>
      </c>
      <c r="N3" s="2">
        <v>500000</v>
      </c>
      <c r="O3" s="3">
        <v>0.2</v>
      </c>
      <c r="P3" s="2">
        <v>0</v>
      </c>
      <c r="Q3" s="2">
        <f>$D$8*O3</f>
        <v>0</v>
      </c>
      <c r="R3" s="2">
        <f>Q3*W3</f>
        <v>0</v>
      </c>
      <c r="S3" s="3"/>
      <c r="W3" s="1">
        <f>IF(D8&lt;= N3,1,0)</f>
        <v>1</v>
      </c>
    </row>
    <row r="4" spans="1:23" x14ac:dyDescent="0.25">
      <c r="A4" s="183" t="s">
        <v>37</v>
      </c>
      <c r="B4" s="183"/>
      <c r="C4" s="183"/>
      <c r="D4" s="8">
        <f>Input!M10</f>
        <v>0</v>
      </c>
      <c r="M4" s="4" t="s">
        <v>4</v>
      </c>
      <c r="N4" s="2">
        <v>1000000</v>
      </c>
      <c r="O4" s="3">
        <v>0.15</v>
      </c>
      <c r="P4" s="2">
        <v>100000</v>
      </c>
      <c r="Q4" s="2">
        <f>P4+($D$8-N3)*O4</f>
        <v>25000</v>
      </c>
      <c r="R4" s="2">
        <f t="shared" ref="R4:R7" si="0">Q4*W4</f>
        <v>0</v>
      </c>
      <c r="S4" s="5"/>
      <c r="W4" s="1">
        <f>IF($D$8&gt;N3,IF($D$8 &lt;= N4,1,0),0)</f>
        <v>0</v>
      </c>
    </row>
    <row r="5" spans="1:23" x14ac:dyDescent="0.25">
      <c r="A5" s="11" t="s">
        <v>38</v>
      </c>
      <c r="B5" s="12"/>
      <c r="C5" s="12"/>
      <c r="D5" s="8">
        <f>Input!M12</f>
        <v>0</v>
      </c>
      <c r="M5" s="4" t="s">
        <v>5</v>
      </c>
      <c r="N5" s="2">
        <v>1500000</v>
      </c>
      <c r="O5" s="3">
        <v>0.1</v>
      </c>
      <c r="P5" s="2">
        <v>175000</v>
      </c>
      <c r="Q5" s="2">
        <f>P5+($D$8-N4)*O5</f>
        <v>75000</v>
      </c>
      <c r="R5" s="2">
        <f t="shared" si="0"/>
        <v>0</v>
      </c>
      <c r="S5" s="5"/>
      <c r="W5" s="1">
        <f>IF($D$8&gt;N4,IF($D$8 &lt;= N5,1,0),0)</f>
        <v>0</v>
      </c>
    </row>
    <row r="6" spans="1:23" x14ac:dyDescent="0.25">
      <c r="A6" s="7" t="s">
        <v>39</v>
      </c>
      <c r="B6" s="7"/>
      <c r="C6" s="7"/>
      <c r="D6" s="8">
        <f>Input!M14</f>
        <v>0</v>
      </c>
      <c r="M6" s="4" t="s">
        <v>6</v>
      </c>
      <c r="N6" s="2">
        <v>17000000</v>
      </c>
      <c r="O6" s="3">
        <v>0.05</v>
      </c>
      <c r="P6" s="2">
        <v>225000</v>
      </c>
      <c r="Q6" s="2">
        <f>P6+($D$8-N5)*O6</f>
        <v>150000</v>
      </c>
      <c r="R6" s="2">
        <f t="shared" si="0"/>
        <v>0</v>
      </c>
      <c r="S6" s="5"/>
      <c r="W6" s="1">
        <f>IF($D$8&gt;N5,IF($D$8 &lt;= N6,1,0),0)</f>
        <v>0</v>
      </c>
    </row>
    <row r="7" spans="1:23" x14ac:dyDescent="0.25">
      <c r="A7" s="7" t="s">
        <v>27</v>
      </c>
      <c r="B7" s="11"/>
      <c r="C7" s="81"/>
      <c r="D7" s="8">
        <f>SUM(D5:D6)</f>
        <v>0</v>
      </c>
      <c r="M7" s="2">
        <v>17000000</v>
      </c>
      <c r="N7" s="2">
        <v>17000000</v>
      </c>
      <c r="P7" s="2">
        <v>1000000</v>
      </c>
      <c r="Q7" s="2">
        <f>P7+($D$8-N6)*O7</f>
        <v>1000000</v>
      </c>
      <c r="R7" s="2">
        <f t="shared" si="0"/>
        <v>0</v>
      </c>
      <c r="W7" s="1">
        <f>IF(D8&gt;N7,1,0)</f>
        <v>0</v>
      </c>
    </row>
    <row r="8" spans="1:23" x14ac:dyDescent="0.25">
      <c r="A8" s="11" t="s">
        <v>97</v>
      </c>
      <c r="B8" s="12"/>
      <c r="C8" s="81"/>
      <c r="D8" s="8">
        <f>D7+D4</f>
        <v>0</v>
      </c>
    </row>
    <row r="9" spans="1:23" x14ac:dyDescent="0.25">
      <c r="A9" s="184" t="s">
        <v>0</v>
      </c>
      <c r="B9" s="184"/>
      <c r="C9" s="184"/>
      <c r="D9" s="27">
        <f>SUM(R3:R7)</f>
        <v>0</v>
      </c>
    </row>
    <row r="10" spans="1:23" x14ac:dyDescent="0.25">
      <c r="A10" s="184" t="s">
        <v>1</v>
      </c>
      <c r="B10" s="184"/>
      <c r="C10" s="184"/>
      <c r="D10" s="27">
        <f>D9*0.25</f>
        <v>0</v>
      </c>
      <c r="N10" s="2" t="s">
        <v>100</v>
      </c>
      <c r="O10" s="83" t="s">
        <v>104</v>
      </c>
    </row>
    <row r="11" spans="1:23" x14ac:dyDescent="0.25">
      <c r="N11" s="2" t="s">
        <v>101</v>
      </c>
      <c r="O11" s="2" t="s">
        <v>102</v>
      </c>
    </row>
    <row r="12" spans="1:23" x14ac:dyDescent="0.25">
      <c r="A12" s="185" t="s">
        <v>146</v>
      </c>
      <c r="B12" s="185"/>
      <c r="C12" s="185"/>
      <c r="D12" s="6">
        <f>O14</f>
        <v>0</v>
      </c>
      <c r="M12" s="4" t="s">
        <v>98</v>
      </c>
      <c r="N12" s="6">
        <f>IF(D7&gt;D9,D7-D9,0)</f>
        <v>0</v>
      </c>
      <c r="O12" s="6">
        <f>N12*0.25</f>
        <v>0</v>
      </c>
    </row>
    <row r="13" spans="1:23" x14ac:dyDescent="0.25">
      <c r="M13" s="4" t="s">
        <v>99</v>
      </c>
      <c r="N13" s="6">
        <f>IF(D6&gt;D10,D6-D10,0)</f>
        <v>0</v>
      </c>
      <c r="O13" s="6">
        <f>N13*0.25</f>
        <v>0</v>
      </c>
    </row>
    <row r="14" spans="1:23" x14ac:dyDescent="0.25">
      <c r="O14" s="2">
        <f>IF(O12&gt;O13,O12,O13)</f>
        <v>0</v>
      </c>
      <c r="P14" s="2" t="s">
        <v>103</v>
      </c>
    </row>
    <row r="15" spans="1:23" x14ac:dyDescent="0.25">
      <c r="A15" s="26" t="s">
        <v>12</v>
      </c>
    </row>
    <row r="16" spans="1:23" x14ac:dyDescent="0.25">
      <c r="A16" s="185" t="s">
        <v>11</v>
      </c>
      <c r="B16" s="186" t="s">
        <v>110</v>
      </c>
      <c r="C16" s="186" t="s">
        <v>111</v>
      </c>
      <c r="D16" s="187" t="s">
        <v>112</v>
      </c>
      <c r="E16" s="188" t="s">
        <v>113</v>
      </c>
    </row>
    <row r="17" spans="1:23" x14ac:dyDescent="0.25">
      <c r="A17" s="185"/>
      <c r="B17" s="186"/>
      <c r="C17" s="186"/>
      <c r="D17" s="187"/>
      <c r="E17" s="188"/>
      <c r="L17" s="102"/>
    </row>
    <row r="18" spans="1:23" x14ac:dyDescent="0.25">
      <c r="A18" s="10">
        <f>A19-1</f>
        <v>2016</v>
      </c>
      <c r="B18" s="8">
        <f>Input!M20+Input!M21</f>
        <v>0</v>
      </c>
      <c r="C18" s="8">
        <f>Input!M22</f>
        <v>0</v>
      </c>
      <c r="D18" s="8">
        <f>Input!M20</f>
        <v>0</v>
      </c>
      <c r="E18" s="8">
        <f>Input!M23</f>
        <v>0</v>
      </c>
      <c r="L18" s="102"/>
      <c r="V18" s="1"/>
      <c r="W18"/>
    </row>
    <row r="19" spans="1:23" x14ac:dyDescent="0.25">
      <c r="A19" s="10">
        <f>A20-1</f>
        <v>2017</v>
      </c>
      <c r="B19" s="8">
        <f>Input!N20+Input!N21</f>
        <v>0</v>
      </c>
      <c r="C19" s="8">
        <f>Input!N22</f>
        <v>0</v>
      </c>
      <c r="D19" s="8">
        <f>Input!N20</f>
        <v>0</v>
      </c>
      <c r="E19" s="8">
        <f>Input!N23</f>
        <v>0</v>
      </c>
      <c r="L19" s="102"/>
      <c r="V19" s="1"/>
      <c r="W19"/>
    </row>
    <row r="20" spans="1:23" x14ac:dyDescent="0.25">
      <c r="A20" s="10">
        <f>A21-1</f>
        <v>2018</v>
      </c>
      <c r="B20" s="8">
        <f>Input!O20+Input!O21</f>
        <v>0</v>
      </c>
      <c r="C20" s="8">
        <f>Input!O22</f>
        <v>0</v>
      </c>
      <c r="D20" s="8">
        <f>Input!O20</f>
        <v>0</v>
      </c>
      <c r="E20" s="8">
        <f>Input!O23</f>
        <v>0</v>
      </c>
      <c r="L20" s="102"/>
      <c r="V20" s="1"/>
      <c r="W20"/>
    </row>
    <row r="21" spans="1:23" x14ac:dyDescent="0.25">
      <c r="A21" s="10">
        <f>B1</f>
        <v>2019</v>
      </c>
      <c r="B21" s="6">
        <f>D7</f>
        <v>0</v>
      </c>
      <c r="C21" s="6">
        <f>D9</f>
        <v>0</v>
      </c>
      <c r="D21" s="6">
        <f>D6</f>
        <v>0</v>
      </c>
      <c r="E21" s="6">
        <f>D10</f>
        <v>0</v>
      </c>
      <c r="L21" s="102"/>
      <c r="V21" s="1"/>
      <c r="W21"/>
    </row>
    <row r="22" spans="1:23" x14ac:dyDescent="0.25">
      <c r="B22" s="2"/>
      <c r="C22" s="2"/>
      <c r="E22" s="2"/>
      <c r="F22" s="2"/>
      <c r="G22" s="2"/>
      <c r="H22" s="2"/>
      <c r="I22" s="2"/>
      <c r="J22" s="2"/>
      <c r="K22"/>
      <c r="V22" s="1"/>
      <c r="W22"/>
    </row>
    <row r="24" spans="1:23" x14ac:dyDescent="0.25">
      <c r="A24" s="11" t="s">
        <v>14</v>
      </c>
      <c r="B24" s="12"/>
      <c r="C24" s="12"/>
      <c r="D24" s="86"/>
      <c r="E24" s="87"/>
      <c r="F24" s="88">
        <f>SUM(B18:B21)</f>
        <v>0</v>
      </c>
      <c r="G24" s="97"/>
      <c r="H24" s="97"/>
      <c r="I24" s="97"/>
    </row>
    <row r="25" spans="1:23" x14ac:dyDescent="0.25">
      <c r="A25" s="11" t="s">
        <v>13</v>
      </c>
      <c r="B25" s="12"/>
      <c r="C25" s="12"/>
      <c r="D25" s="86"/>
      <c r="E25" s="87"/>
      <c r="F25" s="88">
        <f>SUM(C18:C21)*1.5</f>
        <v>0</v>
      </c>
      <c r="G25" s="97"/>
      <c r="H25" s="97"/>
      <c r="I25" s="97"/>
    </row>
    <row r="27" spans="1:23" x14ac:dyDescent="0.25">
      <c r="A27" s="11" t="s">
        <v>15</v>
      </c>
      <c r="B27" s="12"/>
      <c r="C27" s="12"/>
      <c r="D27" s="86"/>
      <c r="E27" s="87"/>
      <c r="F27" s="88">
        <f>SUM(D18:D21)</f>
        <v>0</v>
      </c>
      <c r="G27" s="97"/>
      <c r="H27" s="97"/>
      <c r="I27" s="97"/>
    </row>
    <row r="28" spans="1:23" x14ac:dyDescent="0.25">
      <c r="A28" s="11" t="s">
        <v>16</v>
      </c>
      <c r="B28" s="12"/>
      <c r="C28" s="12"/>
      <c r="D28" s="86"/>
      <c r="E28" s="87"/>
      <c r="F28" s="88">
        <f>SUM(E18:E21)*1.5</f>
        <v>0</v>
      </c>
      <c r="G28" s="97"/>
      <c r="H28" s="97"/>
      <c r="I28" s="97"/>
    </row>
    <row r="30" spans="1:23" x14ac:dyDescent="0.25">
      <c r="A30" s="16" t="s">
        <v>40</v>
      </c>
      <c r="B30" s="13"/>
      <c r="C30" s="13"/>
      <c r="D30" s="14"/>
      <c r="E30" s="15"/>
      <c r="F30" s="25" t="str">
        <f>IF(F24&gt;F25,"Yes",(IF(F27&gt;F28,"Yes","No")))</f>
        <v>No</v>
      </c>
      <c r="G30" s="98"/>
      <c r="H30" s="98"/>
      <c r="I30" s="98"/>
    </row>
    <row r="31" spans="1:23" x14ac:dyDescent="0.25">
      <c r="A31" s="20"/>
      <c r="B31" s="20"/>
      <c r="C31" s="20"/>
      <c r="D31" s="21"/>
      <c r="E31" s="22"/>
      <c r="F31" s="23"/>
      <c r="G31" s="23"/>
      <c r="H31" s="23"/>
      <c r="I31" s="23"/>
      <c r="J31" s="24"/>
    </row>
    <row r="32" spans="1:23" x14ac:dyDescent="0.25">
      <c r="A32" s="20"/>
      <c r="B32" s="20"/>
      <c r="C32" s="20"/>
      <c r="D32" s="21"/>
      <c r="E32" s="22"/>
      <c r="F32" s="23"/>
      <c r="G32" s="23"/>
      <c r="H32" s="23"/>
      <c r="I32" s="23"/>
      <c r="J32" s="24"/>
    </row>
    <row r="34" spans="1:9" x14ac:dyDescent="0.25">
      <c r="A34" s="177" t="s">
        <v>53</v>
      </c>
      <c r="B34" s="178"/>
      <c r="C34" s="178"/>
      <c r="D34" s="178"/>
      <c r="E34" s="178"/>
      <c r="F34" s="179"/>
      <c r="G34" s="99"/>
      <c r="H34" s="99"/>
      <c r="I34" s="99"/>
    </row>
    <row r="35" spans="1:9" x14ac:dyDescent="0.25">
      <c r="A35" s="180" t="s">
        <v>54</v>
      </c>
      <c r="B35" s="181"/>
      <c r="C35" s="181"/>
      <c r="D35" s="181"/>
      <c r="E35" s="181"/>
      <c r="F35" s="182"/>
      <c r="G35" s="100"/>
      <c r="H35" s="100"/>
      <c r="I35" s="100"/>
    </row>
    <row r="36" spans="1:9" x14ac:dyDescent="0.25">
      <c r="C36" t="s">
        <v>41</v>
      </c>
      <c r="D36" s="2" t="s">
        <v>50</v>
      </c>
    </row>
    <row r="37" spans="1:9" x14ac:dyDescent="0.25">
      <c r="A37" t="s">
        <v>17</v>
      </c>
      <c r="B37" t="s">
        <v>18</v>
      </c>
      <c r="C37" s="9">
        <f>D6</f>
        <v>0</v>
      </c>
      <c r="E37" s="2" t="s">
        <v>28</v>
      </c>
    </row>
    <row r="38" spans="1:9" x14ac:dyDescent="0.25">
      <c r="B38" t="s">
        <v>19</v>
      </c>
      <c r="C38" s="9">
        <f>D5</f>
        <v>0</v>
      </c>
      <c r="E38" s="2" t="s">
        <v>29</v>
      </c>
    </row>
    <row r="39" spans="1:9" x14ac:dyDescent="0.25">
      <c r="B39" t="s">
        <v>20</v>
      </c>
      <c r="C39" s="9">
        <f>SUM(C37:C38)</f>
        <v>0</v>
      </c>
      <c r="E39" s="2" t="s">
        <v>30</v>
      </c>
    </row>
    <row r="40" spans="1:9" x14ac:dyDescent="0.25">
      <c r="B40" t="s">
        <v>21</v>
      </c>
      <c r="C40" s="9">
        <f>D4</f>
        <v>0</v>
      </c>
      <c r="E40" s="2" t="s">
        <v>31</v>
      </c>
    </row>
    <row r="41" spans="1:9" x14ac:dyDescent="0.25">
      <c r="B41" t="s">
        <v>22</v>
      </c>
      <c r="C41" s="9">
        <f>SUM(C39:C40)</f>
        <v>0</v>
      </c>
      <c r="E41" s="2" t="s">
        <v>32</v>
      </c>
    </row>
    <row r="42" spans="1:9" x14ac:dyDescent="0.25">
      <c r="B42" t="s">
        <v>23</v>
      </c>
      <c r="C42" s="9">
        <f>D9</f>
        <v>0</v>
      </c>
      <c r="E42" s="2" t="s">
        <v>33</v>
      </c>
    </row>
    <row r="43" spans="1:9" x14ac:dyDescent="0.25">
      <c r="B43" t="s">
        <v>24</v>
      </c>
      <c r="C43" s="9">
        <f>D10</f>
        <v>0</v>
      </c>
      <c r="E43" s="2" t="s">
        <v>34</v>
      </c>
    </row>
    <row r="44" spans="1:9" x14ac:dyDescent="0.25">
      <c r="B44" t="s">
        <v>25</v>
      </c>
      <c r="C44" s="2">
        <f>IF(C37&gt;C43,C37-C43,0)</f>
        <v>0</v>
      </c>
      <c r="E44" s="2" t="s">
        <v>35</v>
      </c>
    </row>
    <row r="45" spans="1:9" x14ac:dyDescent="0.25">
      <c r="B45" t="s">
        <v>26</v>
      </c>
      <c r="C45" s="2">
        <f>IF(C39&gt;C42,C39-C42,0)</f>
        <v>0</v>
      </c>
      <c r="E45" s="2" t="s">
        <v>36</v>
      </c>
    </row>
    <row r="46" spans="1:9" x14ac:dyDescent="0.25">
      <c r="B46" t="s">
        <v>42</v>
      </c>
      <c r="C46" t="s">
        <v>43</v>
      </c>
    </row>
    <row r="48" spans="1:9" x14ac:dyDescent="0.25">
      <c r="A48" s="180" t="s">
        <v>44</v>
      </c>
      <c r="B48" s="181"/>
      <c r="C48" s="181"/>
      <c r="D48" s="181"/>
      <c r="E48" s="181"/>
      <c r="F48" s="182"/>
      <c r="G48" s="100"/>
      <c r="H48" s="100"/>
      <c r="I48" s="100"/>
    </row>
    <row r="50" spans="1:9" x14ac:dyDescent="0.25">
      <c r="A50" t="s">
        <v>56</v>
      </c>
      <c r="D50" s="17" t="str">
        <f>"(a) "&amp;A18</f>
        <v>(a) 2016</v>
      </c>
      <c r="E50" s="18" t="str">
        <f>"(b) "&amp;A19</f>
        <v>(b) 2017</v>
      </c>
      <c r="F50" s="19" t="str">
        <f>"(c) " &amp;A20</f>
        <v>(c) 2018</v>
      </c>
      <c r="G50" s="19" t="str">
        <f>"(d) " &amp;A21</f>
        <v>(d) 2019</v>
      </c>
      <c r="H50" s="17" t="s">
        <v>45</v>
      </c>
      <c r="I50" s="19"/>
    </row>
    <row r="51" spans="1:9" x14ac:dyDescent="0.25">
      <c r="A51" t="s">
        <v>46</v>
      </c>
      <c r="D51" s="2">
        <f>C18</f>
        <v>0</v>
      </c>
      <c r="E51" s="2">
        <f>C19</f>
        <v>0</v>
      </c>
      <c r="F51" s="2">
        <f>C20</f>
        <v>0</v>
      </c>
      <c r="G51" s="2">
        <f>C21</f>
        <v>0</v>
      </c>
      <c r="H51" s="2">
        <f>SUM(D51:G51)</f>
        <v>0</v>
      </c>
      <c r="I51" s="2"/>
    </row>
    <row r="52" spans="1:9" x14ac:dyDescent="0.25">
      <c r="A52" t="s">
        <v>47</v>
      </c>
      <c r="E52" s="2"/>
      <c r="F52" s="2"/>
      <c r="G52" s="2"/>
      <c r="H52" s="2">
        <f>H51*1.5</f>
        <v>0</v>
      </c>
      <c r="I52" s="2"/>
    </row>
    <row r="53" spans="1:9" x14ac:dyDescent="0.25">
      <c r="A53" t="s">
        <v>48</v>
      </c>
      <c r="D53" s="2">
        <f>B18</f>
        <v>0</v>
      </c>
      <c r="E53" s="2">
        <f>B19</f>
        <v>0</v>
      </c>
      <c r="F53" s="2">
        <f>B20</f>
        <v>0</v>
      </c>
      <c r="G53" s="2">
        <f>B21</f>
        <v>0</v>
      </c>
      <c r="H53" s="2">
        <f>SUM(D53:G53)</f>
        <v>0</v>
      </c>
      <c r="I53" s="2"/>
    </row>
    <row r="54" spans="1:9" x14ac:dyDescent="0.25">
      <c r="A54" t="s">
        <v>49</v>
      </c>
      <c r="D54" s="2">
        <f>E18</f>
        <v>0</v>
      </c>
      <c r="E54" s="2">
        <f>E19</f>
        <v>0</v>
      </c>
      <c r="F54" s="2">
        <f>E20</f>
        <v>0</v>
      </c>
      <c r="G54" s="2">
        <f>E21</f>
        <v>0</v>
      </c>
      <c r="H54" s="2">
        <f>SUM(D54:G54)</f>
        <v>0</v>
      </c>
      <c r="I54" s="2"/>
    </row>
    <row r="55" spans="1:9" x14ac:dyDescent="0.25">
      <c r="A55" t="s">
        <v>51</v>
      </c>
      <c r="E55" s="2"/>
      <c r="F55" s="2"/>
      <c r="G55" s="2"/>
      <c r="H55" s="2">
        <f>H54*1.5</f>
        <v>0</v>
      </c>
      <c r="I55" s="2"/>
    </row>
    <row r="56" spans="1:9" x14ac:dyDescent="0.25">
      <c r="A56" t="s">
        <v>52</v>
      </c>
      <c r="D56" s="2">
        <f>D18</f>
        <v>0</v>
      </c>
      <c r="E56" s="2">
        <f>D19</f>
        <v>0</v>
      </c>
      <c r="F56" s="2">
        <f>D20</f>
        <v>0</v>
      </c>
      <c r="G56" s="2">
        <f>D21</f>
        <v>0</v>
      </c>
      <c r="H56" s="2">
        <f>SUM(D56:G56)</f>
        <v>0</v>
      </c>
      <c r="I56" s="2"/>
    </row>
  </sheetData>
  <sheetProtection algorithmName="SHA-512" hashValue="G9mvUZNuaEu3qxBiBCJiEc0hD1+flk9GroJqva+8BmlIjMtauo32+b1LSbanXNseDKlCP7Gx5SGd55TdTpcrcw==" saltValue="iyGqZcsO0EQZAAzg6hSo9g==" spinCount="100000" sheet="1" objects="1" scenarios="1"/>
  <mergeCells count="12">
    <mergeCell ref="A34:F34"/>
    <mergeCell ref="A48:F48"/>
    <mergeCell ref="A35:F35"/>
    <mergeCell ref="A4:C4"/>
    <mergeCell ref="A9:C9"/>
    <mergeCell ref="A10:C10"/>
    <mergeCell ref="A12:C12"/>
    <mergeCell ref="B16:B17"/>
    <mergeCell ref="C16:C17"/>
    <mergeCell ref="D16:D17"/>
    <mergeCell ref="E16:E17"/>
    <mergeCell ref="A16:A17"/>
  </mergeCells>
  <pageMargins left="0.7" right="0.7" top="0.75" bottom="0.75" header="0.3" footer="0.3"/>
  <pageSetup scale="82" orientation="portrait" horizontalDpi="4294967293" verticalDpi="4294967293" r:id="rId1"/>
  <ignoredErrors>
    <ignoredError sqref="D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Input</vt:lpstr>
      <vt:lpstr>Graphs</vt:lpstr>
      <vt:lpstr>Form 990</vt:lpstr>
      <vt:lpstr>Calculations</vt:lpstr>
      <vt:lpstr>Calculations!Print_Area</vt:lpstr>
      <vt:lpstr>'Form 990'!Print_Area</vt:lpstr>
      <vt:lpstr>Graphs!Print_Area</vt:lpstr>
      <vt:lpstr>Input!Print_Area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 Fruch</dc:creator>
  <cp:lastModifiedBy>Rj Fruch</cp:lastModifiedBy>
  <cp:lastPrinted>2020-02-24T21:17:52Z</cp:lastPrinted>
  <dcterms:created xsi:type="dcterms:W3CDTF">2018-09-10T14:04:00Z</dcterms:created>
  <dcterms:modified xsi:type="dcterms:W3CDTF">2020-02-24T21:53:05Z</dcterms:modified>
</cp:coreProperties>
</file>